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6735" activeTab="2"/>
  </bookViews>
  <sheets>
    <sheet name="Forecast UK emissions" sheetId="1" r:id="rId1"/>
    <sheet name="Emissions p year (child=adult)" sheetId="4" r:id="rId2"/>
    <sheet name="Rough calc emissions per year" sheetId="2" r:id="rId3"/>
    <sheet name="Emissions by Age" sheetId="3" r:id="rId4"/>
  </sheets>
  <calcPr calcId="145621"/>
  <pivotCaches>
    <pivotCache cacheId="2" r:id="rId5"/>
  </pivotCaches>
</workbook>
</file>

<file path=xl/calcChain.xml><?xml version="1.0" encoding="utf-8"?>
<calcChain xmlns="http://schemas.openxmlformats.org/spreadsheetml/2006/main">
  <c r="C2" i="1" l="1"/>
  <c r="B3" i="1"/>
  <c r="C3" i="1" s="1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3" i="2"/>
  <c r="C24" i="2"/>
  <c r="D24" i="2" s="1"/>
  <c r="C3" i="2"/>
  <c r="D3" i="2" s="1"/>
  <c r="B5" i="2"/>
  <c r="C5" i="2" s="1"/>
  <c r="D5" i="2" s="1"/>
  <c r="B6" i="2"/>
  <c r="C6" i="2" s="1"/>
  <c r="D6" i="2" s="1"/>
  <c r="B7" i="2"/>
  <c r="C7" i="2" s="1"/>
  <c r="D7" i="2" s="1"/>
  <c r="B8" i="2"/>
  <c r="C8" i="2" s="1"/>
  <c r="D8" i="2" s="1"/>
  <c r="B9" i="2"/>
  <c r="C9" i="2" s="1"/>
  <c r="D9" i="2" s="1"/>
  <c r="B10" i="2"/>
  <c r="C10" i="2" s="1"/>
  <c r="D10" i="2" s="1"/>
  <c r="B11" i="2"/>
  <c r="C11" i="2" s="1"/>
  <c r="D11" i="2" s="1"/>
  <c r="B12" i="2"/>
  <c r="C12" i="2" s="1"/>
  <c r="D12" i="2" s="1"/>
  <c r="B13" i="2"/>
  <c r="C13" i="2" s="1"/>
  <c r="D13" i="2" s="1"/>
  <c r="B14" i="2"/>
  <c r="C14" i="2" s="1"/>
  <c r="D14" i="2" s="1"/>
  <c r="B15" i="2"/>
  <c r="C15" i="2" s="1"/>
  <c r="D15" i="2" s="1"/>
  <c r="B16" i="2"/>
  <c r="C16" i="2" s="1"/>
  <c r="D16" i="2" s="1"/>
  <c r="B17" i="2"/>
  <c r="C17" i="2" s="1"/>
  <c r="D17" i="2" s="1"/>
  <c r="B18" i="2"/>
  <c r="C18" i="2" s="1"/>
  <c r="D18" i="2" s="1"/>
  <c r="B19" i="2"/>
  <c r="C19" i="2" s="1"/>
  <c r="D19" i="2" s="1"/>
  <c r="B20" i="2"/>
  <c r="C20" i="2" s="1"/>
  <c r="D20" i="2" s="1"/>
  <c r="B21" i="2"/>
  <c r="C21" i="2" s="1"/>
  <c r="D21" i="2" s="1"/>
  <c r="B22" i="2"/>
  <c r="C22" i="2" s="1"/>
  <c r="D22" i="2" s="1"/>
  <c r="B23" i="2"/>
  <c r="C23" i="2" s="1"/>
  <c r="D23" i="2" s="1"/>
  <c r="B4" i="2"/>
  <c r="C4" i="2" s="1"/>
  <c r="D4" i="2" s="1"/>
  <c r="B3" i="3"/>
  <c r="H84" i="2"/>
  <c r="H88" i="2"/>
  <c r="H92" i="2"/>
  <c r="H96" i="2"/>
  <c r="H100" i="2"/>
  <c r="H85" i="2"/>
  <c r="H89" i="2"/>
  <c r="H93" i="2"/>
  <c r="H97" i="2"/>
  <c r="H101" i="2"/>
  <c r="H82" i="2"/>
  <c r="H86" i="2"/>
  <c r="H90" i="2"/>
  <c r="H94" i="2"/>
  <c r="H98" i="2"/>
  <c r="H83" i="2"/>
  <c r="H87" i="2"/>
  <c r="H91" i="2"/>
  <c r="H95" i="2"/>
  <c r="H99" i="2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I3" i="2"/>
  <c r="B4" i="1"/>
  <c r="I98" i="2"/>
  <c r="I86" i="2"/>
  <c r="I82" i="2"/>
  <c r="I70" i="2"/>
  <c r="I66" i="2"/>
  <c r="I58" i="2"/>
  <c r="I46" i="2"/>
  <c r="I38" i="2"/>
  <c r="I30" i="2"/>
  <c r="I26" i="2"/>
  <c r="I18" i="2"/>
  <c r="I6" i="2"/>
  <c r="I101" i="2"/>
  <c r="I93" i="2"/>
  <c r="I85" i="2"/>
  <c r="I81" i="2"/>
  <c r="I69" i="2"/>
  <c r="I61" i="2"/>
  <c r="I53" i="2"/>
  <c r="I49" i="2"/>
  <c r="I41" i="2"/>
  <c r="I33" i="2"/>
  <c r="I25" i="2"/>
  <c r="I99" i="2"/>
  <c r="I95" i="2"/>
  <c r="I91" i="2"/>
  <c r="I87" i="2"/>
  <c r="I83" i="2"/>
  <c r="I79" i="2"/>
  <c r="I75" i="2"/>
  <c r="I71" i="2"/>
  <c r="I67" i="2"/>
  <c r="I63" i="2"/>
  <c r="I59" i="2"/>
  <c r="I55" i="2"/>
  <c r="I51" i="2"/>
  <c r="I47" i="2"/>
  <c r="I43" i="2"/>
  <c r="I39" i="2"/>
  <c r="I35" i="2"/>
  <c r="I31" i="2"/>
  <c r="I27" i="2"/>
  <c r="I23" i="2"/>
  <c r="I19" i="2"/>
  <c r="I15" i="2"/>
  <c r="I11" i="2"/>
  <c r="I7" i="2"/>
  <c r="I94" i="2"/>
  <c r="I90" i="2"/>
  <c r="I78" i="2"/>
  <c r="I74" i="2"/>
  <c r="I62" i="2"/>
  <c r="I54" i="2"/>
  <c r="I50" i="2"/>
  <c r="I42" i="2"/>
  <c r="I34" i="2"/>
  <c r="I22" i="2"/>
  <c r="I14" i="2"/>
  <c r="I10" i="2"/>
  <c r="I97" i="2"/>
  <c r="I89" i="2"/>
  <c r="I77" i="2"/>
  <c r="I73" i="2"/>
  <c r="I65" i="2"/>
  <c r="I57" i="2"/>
  <c r="I45" i="2"/>
  <c r="I37" i="2"/>
  <c r="I29" i="2"/>
  <c r="I21" i="2"/>
  <c r="I100" i="2"/>
  <c r="I96" i="2"/>
  <c r="I92" i="2"/>
  <c r="I88" i="2"/>
  <c r="I84" i="2"/>
  <c r="I80" i="2"/>
  <c r="I76" i="2"/>
  <c r="I72" i="2"/>
  <c r="I68" i="2"/>
  <c r="I64" i="2"/>
  <c r="I60" i="2"/>
  <c r="I56" i="2"/>
  <c r="I52" i="2"/>
  <c r="I48" i="2"/>
  <c r="I44" i="2"/>
  <c r="I40" i="2"/>
  <c r="I36" i="2"/>
  <c r="I32" i="2"/>
  <c r="I28" i="2"/>
  <c r="I24" i="2"/>
  <c r="I20" i="2"/>
  <c r="I16" i="2"/>
  <c r="I12" i="2"/>
  <c r="I4" i="2"/>
  <c r="B4" i="3"/>
  <c r="I5" i="2" l="1"/>
  <c r="I8" i="2"/>
  <c r="I13" i="2"/>
  <c r="I17" i="2"/>
  <c r="I9" i="2"/>
  <c r="C4" i="1"/>
  <c r="B5" i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5" i="3"/>
  <c r="C8" i="1" l="1"/>
  <c r="C17" i="1"/>
  <c r="C10" i="1"/>
  <c r="C9" i="1"/>
  <c r="C12" i="1"/>
  <c r="C6" i="1"/>
  <c r="C5" i="1"/>
  <c r="C11" i="1"/>
  <c r="C16" i="1"/>
  <c r="C18" i="1"/>
  <c r="C7" i="1"/>
  <c r="C13" i="1"/>
  <c r="C15" i="1"/>
  <c r="C14" i="1"/>
  <c r="B6" i="3"/>
  <c r="B7" i="3" l="1"/>
  <c r="B8" i="3" l="1"/>
  <c r="B9" i="3" l="1"/>
  <c r="B10" i="3" l="1"/>
  <c r="B11" i="3" l="1"/>
  <c r="B12" i="3" l="1"/>
  <c r="B13" i="3" l="1"/>
  <c r="B14" i="3" l="1"/>
  <c r="B15" i="3" l="1"/>
  <c r="B16" i="3" l="1"/>
  <c r="B17" i="3" l="1"/>
  <c r="B18" i="3" l="1"/>
  <c r="B19" i="3" l="1"/>
  <c r="B20" i="3" l="1"/>
  <c r="B21" i="3" l="1"/>
  <c r="B22" i="3" l="1"/>
  <c r="B23" i="3" l="1"/>
  <c r="B24" i="3" l="1"/>
  <c r="B25" i="3" l="1"/>
  <c r="B26" i="3" l="1"/>
  <c r="B27" i="3" l="1"/>
  <c r="B28" i="3" l="1"/>
  <c r="B29" i="3" l="1"/>
  <c r="B30" i="3" l="1"/>
  <c r="B31" i="3" l="1"/>
  <c r="B32" i="3" l="1"/>
  <c r="B33" i="3" l="1"/>
  <c r="B34" i="3" l="1"/>
  <c r="B35" i="3" l="1"/>
  <c r="B36" i="3" l="1"/>
  <c r="B37" i="3" l="1"/>
  <c r="B38" i="3" l="1"/>
  <c r="B39" i="3" l="1"/>
  <c r="B40" i="3" l="1"/>
  <c r="B41" i="3" l="1"/>
  <c r="B42" i="3" l="1"/>
  <c r="B43" i="3" l="1"/>
  <c r="B44" i="3" l="1"/>
  <c r="B45" i="3" l="1"/>
  <c r="B46" i="3" l="1"/>
  <c r="B47" i="3" l="1"/>
  <c r="B48" i="3" l="1"/>
  <c r="B49" i="3" l="1"/>
  <c r="B50" i="3" l="1"/>
  <c r="B51" i="3" l="1"/>
  <c r="B52" i="3" l="1"/>
  <c r="B53" i="3" l="1"/>
  <c r="B54" i="3" l="1"/>
  <c r="B55" i="3" l="1"/>
  <c r="B56" i="3" l="1"/>
  <c r="B57" i="3" l="1"/>
  <c r="B58" i="3" l="1"/>
  <c r="B59" i="3" l="1"/>
  <c r="B60" i="3" l="1"/>
  <c r="B61" i="3" l="1"/>
  <c r="B62" i="3" l="1"/>
  <c r="B63" i="3" l="1"/>
  <c r="B64" i="3" l="1"/>
  <c r="B65" i="3" l="1"/>
  <c r="B66" i="3" l="1"/>
  <c r="B67" i="3" l="1"/>
  <c r="B68" i="3" l="1"/>
  <c r="B69" i="3" l="1"/>
  <c r="B70" i="3" l="1"/>
  <c r="B71" i="3" l="1"/>
  <c r="B72" i="3" l="1"/>
  <c r="B73" i="3" l="1"/>
  <c r="B74" i="3" l="1"/>
  <c r="B75" i="3" l="1"/>
  <c r="B76" i="3" l="1"/>
  <c r="B77" i="3" l="1"/>
  <c r="B78" i="3" l="1"/>
  <c r="B79" i="3" l="1"/>
  <c r="C73" i="3" l="1"/>
  <c r="K74" i="2" s="1"/>
  <c r="C77" i="3"/>
  <c r="K78" i="2" s="1"/>
  <c r="B80" i="3"/>
  <c r="C80" i="3" l="1"/>
  <c r="C3" i="3"/>
  <c r="C2" i="3"/>
  <c r="C5" i="3"/>
  <c r="C7" i="3"/>
  <c r="C4" i="3"/>
  <c r="C6" i="3"/>
  <c r="C8" i="3"/>
  <c r="C10" i="3"/>
  <c r="C11" i="3"/>
  <c r="C9" i="3"/>
  <c r="C12" i="3"/>
  <c r="C16" i="3"/>
  <c r="C13" i="3"/>
  <c r="C15" i="3"/>
  <c r="C14" i="3"/>
  <c r="C17" i="3"/>
  <c r="C19" i="3"/>
  <c r="C18" i="3"/>
  <c r="C20" i="3"/>
  <c r="C22" i="3"/>
  <c r="C21" i="3"/>
  <c r="C23" i="3"/>
  <c r="C24" i="3"/>
  <c r="K25" i="2" s="1"/>
  <c r="C26" i="3"/>
  <c r="K27" i="2" s="1"/>
  <c r="C25" i="3"/>
  <c r="K26" i="2" s="1"/>
  <c r="C28" i="3"/>
  <c r="K29" i="2" s="1"/>
  <c r="C29" i="3"/>
  <c r="K30" i="2" s="1"/>
  <c r="C27" i="3"/>
  <c r="K28" i="2" s="1"/>
  <c r="C31" i="3"/>
  <c r="K32" i="2" s="1"/>
  <c r="C30" i="3"/>
  <c r="K31" i="2" s="1"/>
  <c r="C32" i="3"/>
  <c r="K33" i="2" s="1"/>
  <c r="C35" i="3"/>
  <c r="K36" i="2" s="1"/>
  <c r="C36" i="3"/>
  <c r="K37" i="2" s="1"/>
  <c r="C33" i="3"/>
  <c r="K34" i="2" s="1"/>
  <c r="C37" i="3"/>
  <c r="K38" i="2" s="1"/>
  <c r="C34" i="3"/>
  <c r="K35" i="2" s="1"/>
  <c r="C38" i="3"/>
  <c r="K39" i="2" s="1"/>
  <c r="C39" i="3"/>
  <c r="K40" i="2" s="1"/>
  <c r="C43" i="3"/>
  <c r="K44" i="2" s="1"/>
  <c r="C42" i="3"/>
  <c r="K43" i="2" s="1"/>
  <c r="C41" i="3"/>
  <c r="K42" i="2" s="1"/>
  <c r="C40" i="3"/>
  <c r="K41" i="2" s="1"/>
  <c r="C44" i="3"/>
  <c r="K45" i="2" s="1"/>
  <c r="C46" i="3"/>
  <c r="K47" i="2" s="1"/>
  <c r="C45" i="3"/>
  <c r="K46" i="2" s="1"/>
  <c r="C47" i="3"/>
  <c r="K48" i="2" s="1"/>
  <c r="C49" i="3"/>
  <c r="K50" i="2" s="1"/>
  <c r="C48" i="3"/>
  <c r="K49" i="2" s="1"/>
  <c r="C50" i="3"/>
  <c r="K51" i="2" s="1"/>
  <c r="C51" i="3"/>
  <c r="K52" i="2" s="1"/>
  <c r="C53" i="3"/>
  <c r="K54" i="2" s="1"/>
  <c r="C52" i="3"/>
  <c r="K53" i="2" s="1"/>
  <c r="C55" i="3"/>
  <c r="K56" i="2" s="1"/>
  <c r="C54" i="3"/>
  <c r="K55" i="2" s="1"/>
  <c r="C57" i="3"/>
  <c r="K58" i="2" s="1"/>
  <c r="C56" i="3"/>
  <c r="K57" i="2" s="1"/>
  <c r="C58" i="3"/>
  <c r="K59" i="2" s="1"/>
  <c r="C59" i="3"/>
  <c r="K60" i="2" s="1"/>
  <c r="C61" i="3"/>
  <c r="K62" i="2" s="1"/>
  <c r="C60" i="3"/>
  <c r="K61" i="2" s="1"/>
  <c r="C64" i="3"/>
  <c r="K65" i="2" s="1"/>
  <c r="C62" i="3"/>
  <c r="K63" i="2" s="1"/>
  <c r="C67" i="3"/>
  <c r="K68" i="2" s="1"/>
  <c r="C66" i="3"/>
  <c r="K67" i="2" s="1"/>
  <c r="C63" i="3"/>
  <c r="K64" i="2" s="1"/>
  <c r="C65" i="3"/>
  <c r="K66" i="2" s="1"/>
  <c r="C68" i="3"/>
  <c r="K69" i="2" s="1"/>
  <c r="C72" i="3"/>
  <c r="K73" i="2" s="1"/>
  <c r="C70" i="3"/>
  <c r="K71" i="2" s="1"/>
  <c r="C71" i="3"/>
  <c r="K72" i="2" s="1"/>
  <c r="C69" i="3"/>
  <c r="K70" i="2" s="1"/>
  <c r="C75" i="3"/>
  <c r="K76" i="2" s="1"/>
  <c r="C76" i="3"/>
  <c r="K77" i="2" s="1"/>
  <c r="C74" i="3"/>
  <c r="K75" i="2" s="1"/>
  <c r="C78" i="3"/>
  <c r="K79" i="2" s="1"/>
  <c r="C79" i="3"/>
  <c r="K80" i="2" s="1"/>
  <c r="F21" i="2" l="1"/>
  <c r="K21" i="2"/>
  <c r="F13" i="2"/>
  <c r="K13" i="2"/>
  <c r="F9" i="2"/>
  <c r="K9" i="2"/>
  <c r="K6" i="2"/>
  <c r="F6" i="2"/>
  <c r="F15" i="2"/>
  <c r="K15" i="2"/>
  <c r="K24" i="2"/>
  <c r="F24" i="2"/>
  <c r="K19" i="2"/>
  <c r="F19" i="2"/>
  <c r="K16" i="2"/>
  <c r="F16" i="2"/>
  <c r="F10" i="2"/>
  <c r="K10" i="2"/>
  <c r="F7" i="2"/>
  <c r="K7" i="2"/>
  <c r="F3" i="2"/>
  <c r="K3" i="2"/>
  <c r="F22" i="2"/>
  <c r="K22" i="2"/>
  <c r="F20" i="2"/>
  <c r="K20" i="2"/>
  <c r="K14" i="2"/>
  <c r="F14" i="2"/>
  <c r="K12" i="2"/>
  <c r="F12" i="2"/>
  <c r="F5" i="2"/>
  <c r="K5" i="2"/>
  <c r="K4" i="2"/>
  <c r="F4" i="2"/>
  <c r="K23" i="2"/>
  <c r="F23" i="2"/>
  <c r="K18" i="2"/>
  <c r="F18" i="2"/>
  <c r="K17" i="2"/>
  <c r="F17" i="2"/>
  <c r="K11" i="2"/>
  <c r="F11" i="2"/>
  <c r="K8" i="2"/>
  <c r="F8" i="2"/>
  <c r="C81" i="3"/>
  <c r="K81" i="2"/>
  <c r="C82" i="3" l="1"/>
  <c r="K82" i="2"/>
  <c r="G21" i="2"/>
  <c r="G23" i="2"/>
  <c r="G19" i="2"/>
  <c r="G24" i="2"/>
  <c r="G3" i="2"/>
  <c r="G4" i="2"/>
  <c r="G17" i="2"/>
  <c r="G8" i="2"/>
  <c r="G16" i="2"/>
  <c r="G7" i="2"/>
  <c r="G20" i="2"/>
  <c r="G6" i="2"/>
  <c r="G18" i="2"/>
  <c r="G12" i="2"/>
  <c r="G13" i="2"/>
  <c r="G10" i="2"/>
  <c r="G5" i="2"/>
  <c r="G14" i="2"/>
  <c r="G9" i="2"/>
  <c r="G22" i="2"/>
  <c r="G11" i="2"/>
  <c r="G15" i="2"/>
  <c r="C83" i="3" l="1"/>
  <c r="K83" i="2"/>
  <c r="C84" i="3" l="1"/>
  <c r="K84" i="2"/>
  <c r="C85" i="3" l="1"/>
  <c r="K85" i="2"/>
  <c r="C86" i="3" l="1"/>
  <c r="K86" i="2"/>
  <c r="C87" i="3" l="1"/>
  <c r="K87" i="2"/>
  <c r="C88" i="3" l="1"/>
  <c r="K88" i="2"/>
  <c r="C89" i="3" l="1"/>
  <c r="K89" i="2"/>
  <c r="C90" i="3" l="1"/>
  <c r="K90" i="2"/>
  <c r="C91" i="3" l="1"/>
  <c r="K91" i="2"/>
  <c r="C92" i="3" l="1"/>
  <c r="K92" i="2"/>
  <c r="C93" i="3" l="1"/>
  <c r="K93" i="2"/>
  <c r="C94" i="3" l="1"/>
  <c r="K94" i="2"/>
  <c r="C95" i="3" l="1"/>
  <c r="K95" i="2"/>
  <c r="C96" i="3" l="1"/>
  <c r="K96" i="2"/>
  <c r="C97" i="3" l="1"/>
  <c r="K97" i="2"/>
  <c r="C98" i="3" l="1"/>
  <c r="K98" i="2"/>
  <c r="C99" i="3" l="1"/>
  <c r="K99" i="2"/>
  <c r="C100" i="3" l="1"/>
  <c r="K100" i="2"/>
  <c r="C101" i="3" l="1"/>
  <c r="C102" i="3" s="1"/>
  <c r="C103" i="3" s="1"/>
  <c r="C104" i="3" s="1"/>
  <c r="C105" i="3" s="1"/>
  <c r="C106" i="3" s="1"/>
  <c r="C107" i="3" s="1"/>
  <c r="C108" i="3" s="1"/>
  <c r="C109" i="3" s="1"/>
  <c r="C110" i="3" s="1"/>
  <c r="C111" i="3" s="1"/>
  <c r="C112" i="3" s="1"/>
  <c r="C113" i="3" s="1"/>
  <c r="C114" i="3" s="1"/>
  <c r="C115" i="3" s="1"/>
  <c r="C116" i="3" s="1"/>
  <c r="C117" i="3" s="1"/>
  <c r="C118" i="3" s="1"/>
  <c r="C119" i="3" s="1"/>
  <c r="C120" i="3" s="1"/>
  <c r="C121" i="3" s="1"/>
  <c r="C122" i="3" s="1"/>
  <c r="C123" i="3" s="1"/>
  <c r="C124" i="3" s="1"/>
  <c r="C125" i="3" s="1"/>
  <c r="C126" i="3" s="1"/>
  <c r="C127" i="3" s="1"/>
  <c r="C128" i="3" s="1"/>
  <c r="C129" i="3" s="1"/>
  <c r="C130" i="3" s="1"/>
  <c r="C131" i="3" s="1"/>
  <c r="C132" i="3" s="1"/>
  <c r="C133" i="3" s="1"/>
  <c r="C134" i="3" s="1"/>
  <c r="C135" i="3" s="1"/>
  <c r="C136" i="3" s="1"/>
  <c r="K101" i="2"/>
</calcChain>
</file>

<file path=xl/sharedStrings.xml><?xml version="1.0" encoding="utf-8"?>
<sst xmlns="http://schemas.openxmlformats.org/spreadsheetml/2006/main" count="26" uniqueCount="23">
  <si>
    <t>Year</t>
  </si>
  <si>
    <t>Population</t>
  </si>
  <si>
    <t>Women</t>
  </si>
  <si>
    <t>Births</t>
  </si>
  <si>
    <t>Age</t>
  </si>
  <si>
    <t>Weighting</t>
  </si>
  <si>
    <t>Annual emissions</t>
  </si>
  <si>
    <t>Average per person total</t>
  </si>
  <si>
    <t>tonnes CO2 equivalent</t>
  </si>
  <si>
    <t>Rate of decrease of emissions</t>
  </si>
  <si>
    <t>% per annum</t>
  </si>
  <si>
    <t>Born since 2014</t>
  </si>
  <si>
    <t>Emissions per year (assuming children emit as much as adults)</t>
  </si>
  <si>
    <t>Row Labels</t>
  </si>
  <si>
    <t>Grand Total</t>
  </si>
  <si>
    <t>Sum of Emissions per year (assuming children emit as much as adults)</t>
  </si>
  <si>
    <t>Cumulative</t>
  </si>
  <si>
    <t>Number born 2014 to 2030</t>
  </si>
  <si>
    <t>Emissions of those born 2014-2030, assuming children emit as much as adults</t>
  </si>
  <si>
    <t>Number 2014-2030 died</t>
  </si>
  <si>
    <t>UK Emissions Total</t>
  </si>
  <si>
    <t>Source: How bad are bananas?  (could get a more up to date figure, which would probably be higher, but using this one to be consistent with the other calculations)</t>
  </si>
  <si>
    <t>Source: How bad are bananas?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</si>
</sst>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7" formatCode="_-* #,##0_-;\-* #,##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43" fontId="0" fillId="0" borderId="0" xfId="1" applyFont="1"/>
    <xf numFmtId="167" fontId="0" fillId="0" borderId="0" xfId="1" applyNumberFormat="1" applyFont="1"/>
    <xf numFmtId="9" fontId="0" fillId="0" borderId="0" xfId="0" applyNumberFormat="1"/>
    <xf numFmtId="167" fontId="0" fillId="0" borderId="0" xfId="0" applyNumberFormat="1"/>
    <xf numFmtId="43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67" fontId="0" fillId="0" borderId="0" xfId="1" applyNumberFormat="1" applyFont="1" applyAlignment="1">
      <alignment horizontal="left"/>
    </xf>
    <xf numFmtId="0" fontId="2" fillId="0" borderId="0" xfId="0" applyFont="1"/>
    <xf numFmtId="167" fontId="2" fillId="0" borderId="0" xfId="1" applyNumberFormat="1" applyFont="1"/>
    <xf numFmtId="167" fontId="2" fillId="0" borderId="0" xfId="1" applyNumberFormat="1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[Emissions due to births - UK.xlsx]Emissions p year (child=adult)!PivotTable1</c:name>
    <c:fmtId val="0"/>
  </c:pivotSource>
  <c:chart>
    <c:autoTitleDeleted val="1"/>
    <c:pivotFmts>
      <c:pivotFmt>
        <c:idx val="0"/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'Emissions p year (child=adult)'!$B$1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cat>
            <c:strRef>
              <c:f>'Emissions p year (child=adult)'!$A$2:$A$24</c:f>
              <c:strCache>
                <c:ptCount val="22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</c:strCache>
            </c:strRef>
          </c:cat>
          <c:val>
            <c:numRef>
              <c:f>'Emissions p year (child=adult)'!$B$2:$B$24</c:f>
              <c:numCache>
                <c:formatCode>General</c:formatCode>
                <c:ptCount val="22"/>
                <c:pt idx="0">
                  <c:v>30140489.294625305</c:v>
                </c:pt>
                <c:pt idx="1">
                  <c:v>58205877.664385408</c:v>
                </c:pt>
                <c:pt idx="2">
                  <c:v>84301420.864838153</c:v>
                </c:pt>
                <c:pt idx="3">
                  <c:v>108527740.50997682</c:v>
                </c:pt>
                <c:pt idx="4">
                  <c:v>130981009.07769236</c:v>
                </c:pt>
                <c:pt idx="5">
                  <c:v>151753128.17151812</c:v>
                </c:pt>
                <c:pt idx="6">
                  <c:v>170931900.25838551</c:v>
                </c:pt>
                <c:pt idx="7">
                  <c:v>188601194.09620598</c:v>
                </c:pt>
                <c:pt idx="8">
                  <c:v>204841104.05927572</c:v>
                </c:pt>
                <c:pt idx="9">
                  <c:v>219728103.56376711</c:v>
                </c:pt>
                <c:pt idx="10">
                  <c:v>233335192.7899397</c:v>
                </c:pt>
                <c:pt idx="11">
                  <c:v>245732040.89216626</c:v>
                </c:pt>
                <c:pt idx="12">
                  <c:v>256985122.88243392</c:v>
                </c:pt>
                <c:pt idx="13">
                  <c:v>267157851.36765051</c:v>
                </c:pt>
                <c:pt idx="14">
                  <c:v>276310703.31585157</c:v>
                </c:pt>
                <c:pt idx="15">
                  <c:v>284501342.02128577</c:v>
                </c:pt>
                <c:pt idx="16">
                  <c:v>291784734.43333185</c:v>
                </c:pt>
                <c:pt idx="17">
                  <c:v>298213264.00929326</c:v>
                </c:pt>
                <c:pt idx="18">
                  <c:v>303836839.24630839</c:v>
                </c:pt>
                <c:pt idx="19">
                  <c:v>308702998.04291713</c:v>
                </c:pt>
                <c:pt idx="20">
                  <c:v>312857008.03623253</c:v>
                </c:pt>
                <c:pt idx="21">
                  <c:v>316341963.05618393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080128"/>
        <c:axId val="44081920"/>
      </c:barChart>
      <c:catAx>
        <c:axId val="44080128"/>
        <c:scaling>
          <c:orientation val="minMax"/>
        </c:scaling>
        <c:delete val="0"/>
        <c:axPos val="b"/>
        <c:majorTickMark val="out"/>
        <c:minorTickMark val="none"/>
        <c:tickLblPos val="nextTo"/>
        <c:crossAx val="44081920"/>
        <c:crosses val="autoZero"/>
        <c:auto val="1"/>
        <c:lblAlgn val="ctr"/>
        <c:lblOffset val="100"/>
        <c:noMultiLvlLbl val="0"/>
      </c:catAx>
      <c:valAx>
        <c:axId val="440819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40801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2962275</xdr:colOff>
      <xdr:row>2</xdr:row>
      <xdr:rowOff>104775</xdr:rowOff>
    </xdr:from>
    <xdr:to>
      <xdr:col>7</xdr:col>
      <xdr:colOff>219075</xdr:colOff>
      <xdr:row>16</xdr:row>
      <xdr:rowOff>180975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John Bell" refreshedDate="41523.467443865738" createdVersion="4" refreshedVersion="4" minRefreshableVersion="3" recordCount="22">
  <cacheSource type="worksheet">
    <worksheetSource ref="A2:F24" sheet="Rough calc emissions per year"/>
  </cacheSource>
  <cacheFields count="8">
    <cacheField name="Year" numFmtId="0">
      <sharedItems containsSemiMixedTypes="0" containsString="0" containsNumber="1" containsInteger="1" minValue="2014" maxValue="2035" count="22">
        <n v="2014"/>
        <n v="2015"/>
        <n v="2016"/>
        <n v="2017"/>
        <n v="2018"/>
        <n v="2019"/>
        <n v="2020"/>
        <n v="2021"/>
        <n v="2022"/>
        <n v="2023"/>
        <n v="2024"/>
        <n v="2025"/>
        <n v="2026"/>
        <n v="2027"/>
        <n v="2028"/>
        <n v="2029"/>
        <n v="2030"/>
        <n v="2031"/>
        <n v="2032"/>
        <n v="2033"/>
        <n v="2034"/>
        <n v="2035"/>
      </sharedItems>
    </cacheField>
    <cacheField name="Population" numFmtId="167">
      <sharedItems containsSemiMixedTypes="0" containsString="0" containsNumber="1" minValue="61000000" maxValue="73200000"/>
    </cacheField>
    <cacheField name="Women" numFmtId="167">
      <sharedItems containsSemiMixedTypes="0" containsString="0" containsNumber="1" minValue="30500000" maxValue="36600000"/>
    </cacheField>
    <cacheField name="Births" numFmtId="167">
      <sharedItems containsSemiMixedTypes="0" containsString="0" containsNumber="1" minValue="1982500" maxValue="2379000"/>
    </cacheField>
    <cacheField name="Born since 2014" numFmtId="167">
      <sharedItems containsSemiMixedTypes="0" containsString="0" containsNumber="1" minValue="1982500" maxValue="47976500"/>
    </cacheField>
    <cacheField name="Under 14's born since 2014" numFmtId="167">
      <sharedItems containsSemiMixedTypes="0" containsString="0" containsNumber="1" minValue="1982500" maxValue="33702500"/>
    </cacheField>
    <cacheField name="Over 14's born since 2014" numFmtId="167">
      <sharedItems containsSemiMixedTypes="0" containsString="0" containsNumber="1" minValue="0" maxValue="14274000"/>
    </cacheField>
    <cacheField name="Emissions per year (assuming children emit as much as adults)" numFmtId="43">
      <sharedItems containsSemiMixedTypes="0" containsString="0" containsNumber="1" minValue="30140489.294625305" maxValue="316341963.0561839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2">
  <r>
    <x v="0"/>
    <n v="61000000"/>
    <n v="30500000"/>
    <n v="1982500"/>
    <n v="1982500"/>
    <n v="1982500"/>
    <n v="0"/>
    <n v="30140489.294625305"/>
  </r>
  <r>
    <x v="1"/>
    <n v="61580952.380952381"/>
    <n v="30790476.19047619"/>
    <n v="2001380.9523809524"/>
    <n v="3983880.9523809524"/>
    <n v="3983880.9523809524"/>
    <n v="0"/>
    <n v="58205877.664385408"/>
  </r>
  <r>
    <x v="2"/>
    <n v="62161904.761904761"/>
    <n v="31080952.380952381"/>
    <n v="2020261.9047619046"/>
    <n v="6004142.8571428573"/>
    <n v="6004142.8571428573"/>
    <n v="0"/>
    <n v="84301420.864838153"/>
  </r>
  <r>
    <x v="3"/>
    <n v="62742857.142857142"/>
    <n v="31371428.571428571"/>
    <n v="2039142.857142857"/>
    <n v="8043285.7142857146"/>
    <n v="8043285.7142857146"/>
    <n v="0"/>
    <n v="108527740.50997682"/>
  </r>
  <r>
    <x v="4"/>
    <n v="63323809.523809522"/>
    <n v="31661904.761904761"/>
    <n v="2058023.8095238095"/>
    <n v="10101309.523809524"/>
    <n v="10101309.523809524"/>
    <n v="0"/>
    <n v="130981009.07769236"/>
  </r>
  <r>
    <x v="5"/>
    <n v="63904761.904761903"/>
    <n v="31952380.952380951"/>
    <n v="2076904.7619047619"/>
    <n v="12178214.285714285"/>
    <n v="12178214.285714285"/>
    <n v="0"/>
    <n v="151753128.17151812"/>
  </r>
  <r>
    <x v="6"/>
    <n v="64485714.285714284"/>
    <n v="32242857.142857142"/>
    <n v="2095785.7142857141"/>
    <n v="14274000"/>
    <n v="14274000"/>
    <n v="0"/>
    <n v="170931900.25838551"/>
  </r>
  <r>
    <x v="7"/>
    <n v="65066666.666666664"/>
    <n v="32533333.333333332"/>
    <n v="2114666.6666666665"/>
    <n v="16388666.666666666"/>
    <n v="16388666.666666666"/>
    <n v="0"/>
    <n v="188601194.09620598"/>
  </r>
  <r>
    <x v="8"/>
    <n v="65647619.047619045"/>
    <n v="32823809.523809522"/>
    <n v="2133547.6190476189"/>
    <n v="18522214.285714284"/>
    <n v="18522214.285714284"/>
    <n v="0"/>
    <n v="204841104.05927572"/>
  </r>
  <r>
    <x v="9"/>
    <n v="66228571.428571425"/>
    <n v="33114285.714285713"/>
    <n v="2152428.5714285714"/>
    <n v="20674642.857142854"/>
    <n v="20674642.857142854"/>
    <n v="0"/>
    <n v="219728103.56376711"/>
  </r>
  <r>
    <x v="10"/>
    <n v="66809523.809523806"/>
    <n v="33404761.904761903"/>
    <n v="2171309.5238095238"/>
    <n v="22845952.380952377"/>
    <n v="22845952.380952377"/>
    <n v="0"/>
    <n v="233335192.7899397"/>
  </r>
  <r>
    <x v="11"/>
    <n v="67390476.190476194"/>
    <n v="33695238.095238097"/>
    <n v="2190190.4761904762"/>
    <n v="25036142.857142854"/>
    <n v="25036142.857142854"/>
    <n v="0"/>
    <n v="245732040.89216626"/>
  </r>
  <r>
    <x v="12"/>
    <n v="67971428.571428567"/>
    <n v="33985714.285714284"/>
    <n v="2209071.4285714282"/>
    <n v="27245214.285714284"/>
    <n v="27245214.285714284"/>
    <n v="0"/>
    <n v="256985122.88243392"/>
  </r>
  <r>
    <x v="13"/>
    <n v="68552380.952380955"/>
    <n v="34276190.476190478"/>
    <n v="2227952.3809523811"/>
    <n v="29473166.666666664"/>
    <n v="29473166.666666664"/>
    <n v="0"/>
    <n v="267157851.36765051"/>
  </r>
  <r>
    <x v="14"/>
    <n v="69133333.333333328"/>
    <n v="34566666.666666664"/>
    <n v="2246833.333333333"/>
    <n v="31719999.999999996"/>
    <n v="31719999.999999996"/>
    <n v="0"/>
    <n v="276310703.31585157"/>
  </r>
  <r>
    <x v="15"/>
    <n v="69714285.714285716"/>
    <n v="34857142.857142858"/>
    <n v="2265714.2857142859"/>
    <n v="33985714.285714284"/>
    <n v="32003214.285714287"/>
    <n v="1982499.9999999963"/>
    <n v="284501342.02128577"/>
  </r>
  <r>
    <x v="16"/>
    <n v="70295238.09523809"/>
    <n v="35147619.047619045"/>
    <n v="2284595.2380952379"/>
    <n v="36270309.523809522"/>
    <n v="32286428.571428571"/>
    <n v="3983880.9523809515"/>
    <n v="291784734.43333185"/>
  </r>
  <r>
    <x v="17"/>
    <n v="70876190.476190478"/>
    <n v="35438095.238095239"/>
    <n v="2303476.1904761908"/>
    <n v="38573785.714285716"/>
    <n v="32569642.857142858"/>
    <n v="6004142.8571428582"/>
    <n v="298213264.00929326"/>
  </r>
  <r>
    <x v="18"/>
    <n v="71457142.857142851"/>
    <n v="35728571.428571425"/>
    <n v="2322357.1428571423"/>
    <n v="40896142.857142858"/>
    <n v="32852857.142857142"/>
    <n v="8043285.7142857164"/>
    <n v="303836839.24630839"/>
  </r>
  <r>
    <x v="19"/>
    <n v="72038095.238095239"/>
    <n v="36019047.619047619"/>
    <n v="2341238.0952380951"/>
    <n v="43237380.952380955"/>
    <n v="33136071.428571425"/>
    <n v="10101309.52380953"/>
    <n v="308702998.04291713"/>
  </r>
  <r>
    <x v="20"/>
    <n v="72619047.619047612"/>
    <n v="36309523.809523806"/>
    <n v="2360119.0476190471"/>
    <n v="45597500"/>
    <n v="33419285.714285713"/>
    <n v="12178214.285714287"/>
    <n v="312857008.03623253"/>
  </r>
  <r>
    <x v="21"/>
    <n v="73200000"/>
    <n v="36600000"/>
    <n v="2379000"/>
    <n v="47976500"/>
    <n v="33702500"/>
    <n v="14274000"/>
    <n v="316341963.0561839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2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 chartFormat="3">
  <location ref="A1:B24" firstHeaderRow="1" firstDataRow="1" firstDataCol="1"/>
  <pivotFields count="8">
    <pivotField axis="axisRow" showAll="0">
      <items count="2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umFmtId="167" showAll="0"/>
    <pivotField numFmtId="167" showAll="0"/>
    <pivotField numFmtId="167" showAll="0"/>
    <pivotField numFmtId="167" showAll="0"/>
    <pivotField numFmtId="167" showAll="0"/>
    <pivotField numFmtId="167" showAll="0"/>
    <pivotField dataField="1" numFmtId="43" showAll="0"/>
  </pivotFields>
  <rowFields count="1">
    <field x="0"/>
  </rowFields>
  <rowItems count="2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 t="grand">
      <x/>
    </i>
  </rowItems>
  <colItems count="1">
    <i/>
  </colItems>
  <dataFields count="1">
    <dataField name="Sum of Emissions per year (assuming children emit as much as adults)" fld="7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E3" sqref="E3"/>
    </sheetView>
  </sheetViews>
  <sheetFormatPr defaultRowHeight="15" x14ac:dyDescent="0.25"/>
  <cols>
    <col min="1" max="1" width="20" bestFit="1" customWidth="1"/>
    <col min="2" max="2" width="10" bestFit="1" customWidth="1"/>
    <col min="3" max="3" width="23.28515625" customWidth="1"/>
  </cols>
  <sheetData>
    <row r="1" spans="1:5" x14ac:dyDescent="0.25">
      <c r="A1" t="s">
        <v>0</v>
      </c>
      <c r="B1" t="s">
        <v>20</v>
      </c>
      <c r="C1" t="s">
        <v>16</v>
      </c>
    </row>
    <row r="2" spans="1:5" x14ac:dyDescent="0.25">
      <c r="A2">
        <v>2014</v>
      </c>
      <c r="B2">
        <v>862000000</v>
      </c>
      <c r="C2" s="1">
        <f>SUM($B$2:B2)</f>
        <v>862000000</v>
      </c>
      <c r="E2" t="s">
        <v>21</v>
      </c>
    </row>
    <row r="3" spans="1:5" x14ac:dyDescent="0.25">
      <c r="A3">
        <v>2015</v>
      </c>
      <c r="B3">
        <f>B2*(100-'Emissions by Age'!$E$7)/100</f>
        <v>828382000</v>
      </c>
      <c r="C3" s="1">
        <f>SUM($B$2:B3)</f>
        <v>1690382000</v>
      </c>
    </row>
    <row r="4" spans="1:5" x14ac:dyDescent="0.25">
      <c r="A4">
        <v>2016</v>
      </c>
      <c r="B4">
        <f>B3*(100-'Emissions by Age'!$E$7)/100</f>
        <v>796075102</v>
      </c>
      <c r="C4" s="1">
        <f>SUM($B$2:B4)</f>
        <v>2486457102</v>
      </c>
    </row>
    <row r="5" spans="1:5" x14ac:dyDescent="0.25">
      <c r="A5">
        <v>2017</v>
      </c>
      <c r="B5">
        <f>B4*(100-'Emissions by Age'!$E$7)/100</f>
        <v>765028173.02199996</v>
      </c>
      <c r="C5" s="1">
        <f>SUM($B$2:B5)</f>
        <v>3251485275.0219998</v>
      </c>
    </row>
    <row r="6" spans="1:5" x14ac:dyDescent="0.25">
      <c r="A6">
        <v>2018</v>
      </c>
      <c r="B6">
        <f>B5*(100-'Emissions by Age'!$E$7)/100</f>
        <v>735192074.27414179</v>
      </c>
      <c r="C6" s="1">
        <f>SUM($B$2:B6)</f>
        <v>3986677349.2961416</v>
      </c>
    </row>
    <row r="7" spans="1:5" x14ac:dyDescent="0.25">
      <c r="A7">
        <v>2019</v>
      </c>
      <c r="B7">
        <f>B6*(100-'Emissions by Age'!$E$7)/100</f>
        <v>706519583.37745023</v>
      </c>
      <c r="C7" s="1">
        <f>SUM($B$2:B7)</f>
        <v>4693196932.6735916</v>
      </c>
    </row>
    <row r="8" spans="1:5" x14ac:dyDescent="0.25">
      <c r="A8">
        <v>2020</v>
      </c>
      <c r="B8">
        <f>B7*(100-'Emissions by Age'!$E$7)/100</f>
        <v>678965319.62572956</v>
      </c>
      <c r="C8" s="1">
        <f>SUM($B$2:B8)</f>
        <v>5372162252.2993212</v>
      </c>
    </row>
    <row r="9" spans="1:5" x14ac:dyDescent="0.25">
      <c r="A9">
        <v>2021</v>
      </c>
      <c r="B9">
        <f>B8*(100-'Emissions by Age'!$E$7)/100</f>
        <v>652485672.16032612</v>
      </c>
      <c r="C9" s="1">
        <f>SUM($B$2:B9)</f>
        <v>6024647924.4596472</v>
      </c>
    </row>
    <row r="10" spans="1:5" x14ac:dyDescent="0.25">
      <c r="A10">
        <v>2022</v>
      </c>
      <c r="B10">
        <f>B9*(100-'Emissions by Age'!$E$7)/100</f>
        <v>627038730.94607341</v>
      </c>
      <c r="C10" s="1">
        <f>SUM($B$2:B10)</f>
        <v>6651686655.4057207</v>
      </c>
    </row>
    <row r="11" spans="1:5" x14ac:dyDescent="0.25">
      <c r="A11">
        <v>2023</v>
      </c>
      <c r="B11">
        <f>B10*(100-'Emissions by Age'!$E$7)/100</f>
        <v>602584220.43917644</v>
      </c>
      <c r="C11" s="1">
        <f>SUM($B$2:B11)</f>
        <v>7254270875.8448973</v>
      </c>
    </row>
    <row r="12" spans="1:5" x14ac:dyDescent="0.25">
      <c r="A12">
        <v>2024</v>
      </c>
      <c r="B12">
        <f>B11*(100-'Emissions by Age'!$E$7)/100</f>
        <v>579083435.84204853</v>
      </c>
      <c r="C12" s="1">
        <f>SUM($B$2:B12)</f>
        <v>7833354311.6869459</v>
      </c>
    </row>
    <row r="13" spans="1:5" x14ac:dyDescent="0.25">
      <c r="A13">
        <v>2025</v>
      </c>
      <c r="B13">
        <f>B12*(100-'Emissions by Age'!$E$7)/100</f>
        <v>556499181.8442086</v>
      </c>
      <c r="C13" s="1">
        <f>SUM($B$2:B13)</f>
        <v>8389853493.5311546</v>
      </c>
    </row>
    <row r="14" spans="1:5" x14ac:dyDescent="0.25">
      <c r="A14">
        <v>2026</v>
      </c>
      <c r="B14">
        <f>B13*(100-'Emissions by Age'!$E$7)/100</f>
        <v>534795713.75228441</v>
      </c>
      <c r="C14" s="1">
        <f>SUM($B$2:B14)</f>
        <v>8924649207.2834396</v>
      </c>
    </row>
    <row r="15" spans="1:5" x14ac:dyDescent="0.25">
      <c r="A15">
        <v>2027</v>
      </c>
      <c r="B15">
        <f>B14*(100-'Emissions by Age'!$E$7)/100</f>
        <v>513938680.91594529</v>
      </c>
      <c r="C15" s="1">
        <f>SUM($B$2:B15)</f>
        <v>9438587888.1993847</v>
      </c>
    </row>
    <row r="16" spans="1:5" x14ac:dyDescent="0.25">
      <c r="A16">
        <v>2028</v>
      </c>
      <c r="B16">
        <f>B15*(100-'Emissions by Age'!$E$7)/100</f>
        <v>493895072.36022341</v>
      </c>
      <c r="C16" s="1">
        <f>SUM($B$2:B16)</f>
        <v>9932482960.5596085</v>
      </c>
    </row>
    <row r="17" spans="1:3" x14ac:dyDescent="0.25">
      <c r="A17">
        <v>2029</v>
      </c>
      <c r="B17">
        <f>B16*(100-'Emissions by Age'!$E$7)/100</f>
        <v>474633164.53817469</v>
      </c>
      <c r="C17" s="1">
        <f>SUM($B$2:B17)</f>
        <v>10407116125.097784</v>
      </c>
    </row>
    <row r="18" spans="1:3" x14ac:dyDescent="0.25">
      <c r="A18">
        <v>2030</v>
      </c>
      <c r="B18">
        <f>B17*(100-'Emissions by Age'!$E$7)/100</f>
        <v>456122471.12118584</v>
      </c>
      <c r="C18" s="1">
        <f>SUM($B$2:B18)</f>
        <v>10863238596.218969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workbookViewId="0">
      <selection activeCell="G20" sqref="G20"/>
    </sheetView>
  </sheetViews>
  <sheetFormatPr defaultRowHeight="15" x14ac:dyDescent="0.25"/>
  <cols>
    <col min="1" max="1" width="13.140625" bestFit="1" customWidth="1"/>
    <col min="2" max="2" width="64" bestFit="1" customWidth="1"/>
  </cols>
  <sheetData>
    <row r="1" spans="1:2" x14ac:dyDescent="0.25">
      <c r="A1" s="6" t="s">
        <v>13</v>
      </c>
      <c r="B1" t="s">
        <v>15</v>
      </c>
    </row>
    <row r="2" spans="1:2" x14ac:dyDescent="0.25">
      <c r="A2" s="7">
        <v>2014</v>
      </c>
      <c r="B2" s="8">
        <v>30140489.294625305</v>
      </c>
    </row>
    <row r="3" spans="1:2" x14ac:dyDescent="0.25">
      <c r="A3" s="7">
        <v>2015</v>
      </c>
      <c r="B3" s="8">
        <v>58205877.664385408</v>
      </c>
    </row>
    <row r="4" spans="1:2" x14ac:dyDescent="0.25">
      <c r="A4" s="7">
        <v>2016</v>
      </c>
      <c r="B4" s="8">
        <v>84301420.864838153</v>
      </c>
    </row>
    <row r="5" spans="1:2" x14ac:dyDescent="0.25">
      <c r="A5" s="7">
        <v>2017</v>
      </c>
      <c r="B5" s="8">
        <v>108527740.50997682</v>
      </c>
    </row>
    <row r="6" spans="1:2" x14ac:dyDescent="0.25">
      <c r="A6" s="7">
        <v>2018</v>
      </c>
      <c r="B6" s="8">
        <v>130981009.07769236</v>
      </c>
    </row>
    <row r="7" spans="1:2" x14ac:dyDescent="0.25">
      <c r="A7" s="7">
        <v>2019</v>
      </c>
      <c r="B7" s="8">
        <v>151753128.17151812</v>
      </c>
    </row>
    <row r="8" spans="1:2" x14ac:dyDescent="0.25">
      <c r="A8" s="7">
        <v>2020</v>
      </c>
      <c r="B8" s="8">
        <v>170931900.25838551</v>
      </c>
    </row>
    <row r="9" spans="1:2" x14ac:dyDescent="0.25">
      <c r="A9" s="7">
        <v>2021</v>
      </c>
      <c r="B9" s="8">
        <v>188601194.09620598</v>
      </c>
    </row>
    <row r="10" spans="1:2" x14ac:dyDescent="0.25">
      <c r="A10" s="7">
        <v>2022</v>
      </c>
      <c r="B10" s="8">
        <v>204841104.05927572</v>
      </c>
    </row>
    <row r="11" spans="1:2" x14ac:dyDescent="0.25">
      <c r="A11" s="7">
        <v>2023</v>
      </c>
      <c r="B11" s="8">
        <v>219728103.56376711</v>
      </c>
    </row>
    <row r="12" spans="1:2" x14ac:dyDescent="0.25">
      <c r="A12" s="7">
        <v>2024</v>
      </c>
      <c r="B12" s="8">
        <v>233335192.7899397</v>
      </c>
    </row>
    <row r="13" spans="1:2" x14ac:dyDescent="0.25">
      <c r="A13" s="7">
        <v>2025</v>
      </c>
      <c r="B13" s="8">
        <v>245732040.89216626</v>
      </c>
    </row>
    <row r="14" spans="1:2" x14ac:dyDescent="0.25">
      <c r="A14" s="7">
        <v>2026</v>
      </c>
      <c r="B14" s="8">
        <v>256985122.88243392</v>
      </c>
    </row>
    <row r="15" spans="1:2" x14ac:dyDescent="0.25">
      <c r="A15" s="7">
        <v>2027</v>
      </c>
      <c r="B15" s="8">
        <v>267157851.36765051</v>
      </c>
    </row>
    <row r="16" spans="1:2" x14ac:dyDescent="0.25">
      <c r="A16" s="7">
        <v>2028</v>
      </c>
      <c r="B16" s="8">
        <v>276310703.31585157</v>
      </c>
    </row>
    <row r="17" spans="1:2" x14ac:dyDescent="0.25">
      <c r="A17" s="7">
        <v>2029</v>
      </c>
      <c r="B17" s="8">
        <v>284501342.02128577</v>
      </c>
    </row>
    <row r="18" spans="1:2" x14ac:dyDescent="0.25">
      <c r="A18" s="7">
        <v>2030</v>
      </c>
      <c r="B18" s="8">
        <v>291784734.43333185</v>
      </c>
    </row>
    <row r="19" spans="1:2" x14ac:dyDescent="0.25">
      <c r="A19" s="7">
        <v>2031</v>
      </c>
      <c r="B19" s="8">
        <v>298213264.00929326</v>
      </c>
    </row>
    <row r="20" spans="1:2" x14ac:dyDescent="0.25">
      <c r="A20" s="7">
        <v>2032</v>
      </c>
      <c r="B20" s="8">
        <v>303836839.24630839</v>
      </c>
    </row>
    <row r="21" spans="1:2" x14ac:dyDescent="0.25">
      <c r="A21" s="7">
        <v>2033</v>
      </c>
      <c r="B21" s="8">
        <v>308702998.04291713</v>
      </c>
    </row>
    <row r="22" spans="1:2" x14ac:dyDescent="0.25">
      <c r="A22" s="7">
        <v>2034</v>
      </c>
      <c r="B22" s="8">
        <v>312857008.03623253</v>
      </c>
    </row>
    <row r="23" spans="1:2" x14ac:dyDescent="0.25">
      <c r="A23" s="7">
        <v>2035</v>
      </c>
      <c r="B23" s="8">
        <v>316341963.05618393</v>
      </c>
    </row>
    <row r="24" spans="1:2" x14ac:dyDescent="0.25">
      <c r="A24" s="7" t="s">
        <v>14</v>
      </c>
      <c r="B24" s="8">
        <v>4743771027.6542654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0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I6" sqref="I6"/>
    </sheetView>
  </sheetViews>
  <sheetFormatPr defaultRowHeight="15" x14ac:dyDescent="0.25"/>
  <cols>
    <col min="2" max="2" width="14.7109375" style="2" customWidth="1"/>
    <col min="3" max="3" width="11.5703125" bestFit="1" customWidth="1"/>
    <col min="4" max="4" width="10.5703125" bestFit="1" customWidth="1"/>
    <col min="5" max="5" width="13.5703125" customWidth="1"/>
    <col min="6" max="6" width="22.28515625" customWidth="1"/>
    <col min="7" max="7" width="20.42578125" customWidth="1"/>
    <col min="8" max="8" width="13.7109375" style="9" customWidth="1"/>
    <col min="9" max="9" width="18" style="9" bestFit="1" customWidth="1"/>
    <col min="11" max="11" width="12.85546875" customWidth="1"/>
  </cols>
  <sheetData>
    <row r="2" spans="1:11" x14ac:dyDescent="0.25">
      <c r="A2" s="10" t="s">
        <v>0</v>
      </c>
      <c r="B2" s="11" t="s">
        <v>1</v>
      </c>
      <c r="C2" s="10" t="s">
        <v>2</v>
      </c>
      <c r="D2" s="10" t="s">
        <v>3</v>
      </c>
      <c r="E2" s="10" t="s">
        <v>11</v>
      </c>
      <c r="F2" s="10" t="s">
        <v>12</v>
      </c>
      <c r="G2" s="10" t="s">
        <v>16</v>
      </c>
      <c r="H2" s="12" t="s">
        <v>19</v>
      </c>
      <c r="I2" s="12" t="s">
        <v>17</v>
      </c>
      <c r="J2" s="10"/>
      <c r="K2" s="10" t="s">
        <v>18</v>
      </c>
    </row>
    <row r="3" spans="1:11" x14ac:dyDescent="0.25">
      <c r="A3">
        <v>2014</v>
      </c>
      <c r="B3" s="2">
        <v>61000000</v>
      </c>
      <c r="C3" s="4">
        <f>B3/2</f>
        <v>30500000</v>
      </c>
      <c r="D3" s="4">
        <f>65*C3/1000</f>
        <v>1982500</v>
      </c>
      <c r="E3" s="4">
        <f>SUM($D$3:D3)</f>
        <v>1982500</v>
      </c>
      <c r="F3" s="5">
        <f>E3*'Emissions by Age'!C2</f>
        <v>30140489.294625305</v>
      </c>
      <c r="G3" s="5">
        <f>SUM($F$3:F3)</f>
        <v>30140489.294625305</v>
      </c>
      <c r="H3" s="9">
        <f ca="1">IF((A3-$A$3)&gt;=79, INDIRECT(ADDRESS(ROW(A3)-79, 4)), 0)</f>
        <v>0</v>
      </c>
      <c r="I3" s="9">
        <f ca="1">MAX(IF(A3&lt;=2030, E3, VLOOKUP(2030, $A$3:$E$24, 5, FALSE)) - SUM($H$3:H3), 0)</f>
        <v>1982500</v>
      </c>
      <c r="K3">
        <f ca="1">I3*'Emissions by Age'!C2</f>
        <v>30140489.294625305</v>
      </c>
    </row>
    <row r="4" spans="1:11" x14ac:dyDescent="0.25">
      <c r="A4">
        <v>2015</v>
      </c>
      <c r="B4" s="2">
        <f>($B$24-$B$3)*(A4-$A$3)/($A$24-$A$3) + $B$3</f>
        <v>61580952.380952381</v>
      </c>
      <c r="C4" s="4">
        <f t="shared" ref="C4:C24" si="0">B4/2</f>
        <v>30790476.19047619</v>
      </c>
      <c r="D4" s="4">
        <f t="shared" ref="D4:D24" si="1">65*C4/1000</f>
        <v>2001380.9523809524</v>
      </c>
      <c r="E4" s="4">
        <f>SUM($D$3:D4)</f>
        <v>3983880.9523809524</v>
      </c>
      <c r="F4" s="5">
        <f>E4*'Emissions by Age'!C3</f>
        <v>58205877.664385408</v>
      </c>
      <c r="G4" s="5">
        <f>SUM($F$3:F4)</f>
        <v>88346366.95901072</v>
      </c>
      <c r="H4" s="9">
        <f t="shared" ref="H4:H67" ca="1" si="2">IF((A4-$A$3)&gt;=79, INDIRECT(ADDRESS(ROW(A4)-79, 4)), 0)</f>
        <v>0</v>
      </c>
      <c r="I4" s="9">
        <f ca="1">MAX(IF(A4&lt;=2030, E4, VLOOKUP(2030, $A$3:$E$24, 5, FALSE)) - SUM($H$3:H4), 0)</f>
        <v>3983880.9523809524</v>
      </c>
      <c r="K4">
        <f ca="1">I4*'Emissions by Age'!C3</f>
        <v>58205877.664385408</v>
      </c>
    </row>
    <row r="5" spans="1:11" x14ac:dyDescent="0.25">
      <c r="A5">
        <v>2016</v>
      </c>
      <c r="B5" s="2">
        <f t="shared" ref="B5:B23" si="3">($B$24-$B$3)*(A5-$A$3)/($A$24-$A$3) + $B$3</f>
        <v>62161904.761904761</v>
      </c>
      <c r="C5" s="4">
        <f t="shared" si="0"/>
        <v>31080952.380952381</v>
      </c>
      <c r="D5" s="4">
        <f t="shared" si="1"/>
        <v>2020261.9047619046</v>
      </c>
      <c r="E5" s="4">
        <f>SUM($D$3:D5)</f>
        <v>6004142.8571428573</v>
      </c>
      <c r="F5" s="5">
        <f>E5*'Emissions by Age'!C4</f>
        <v>84301420.864838153</v>
      </c>
      <c r="G5" s="5">
        <f>SUM($F$3:F5)</f>
        <v>172647787.82384887</v>
      </c>
      <c r="H5" s="9">
        <f t="shared" ca="1" si="2"/>
        <v>0</v>
      </c>
      <c r="I5" s="9">
        <f ca="1">MAX(IF(A5&lt;=2030, E5, VLOOKUP(2030, $A$3:$E$24, 5, FALSE)) - SUM($H$3:H5), 0)</f>
        <v>6004142.8571428573</v>
      </c>
      <c r="K5">
        <f ca="1">I5*'Emissions by Age'!C4</f>
        <v>84301420.864838153</v>
      </c>
    </row>
    <row r="6" spans="1:11" x14ac:dyDescent="0.25">
      <c r="A6">
        <v>2017</v>
      </c>
      <c r="B6" s="2">
        <f t="shared" si="3"/>
        <v>62742857.142857142</v>
      </c>
      <c r="C6" s="4">
        <f t="shared" si="0"/>
        <v>31371428.571428571</v>
      </c>
      <c r="D6" s="4">
        <f t="shared" si="1"/>
        <v>2039142.857142857</v>
      </c>
      <c r="E6" s="4">
        <f>SUM($D$3:D6)</f>
        <v>8043285.7142857146</v>
      </c>
      <c r="F6" s="5">
        <f>E6*'Emissions by Age'!C5</f>
        <v>108527740.50997682</v>
      </c>
      <c r="G6" s="5">
        <f>SUM($F$3:F6)</f>
        <v>281175528.33382571</v>
      </c>
      <c r="H6" s="9">
        <f t="shared" ca="1" si="2"/>
        <v>0</v>
      </c>
      <c r="I6" s="9">
        <f ca="1">MAX(IF(A6&lt;=2030, E6, VLOOKUP(2030, $A$3:$E$24, 5, FALSE)) - SUM($H$3:H6), 0)</f>
        <v>8043285.7142857146</v>
      </c>
      <c r="K6">
        <f ca="1">I6*'Emissions by Age'!C5</f>
        <v>108527740.50997682</v>
      </c>
    </row>
    <row r="7" spans="1:11" x14ac:dyDescent="0.25">
      <c r="A7">
        <v>2018</v>
      </c>
      <c r="B7" s="2">
        <f t="shared" si="3"/>
        <v>63323809.523809522</v>
      </c>
      <c r="C7" s="4">
        <f t="shared" si="0"/>
        <v>31661904.761904761</v>
      </c>
      <c r="D7" s="4">
        <f t="shared" si="1"/>
        <v>2058023.8095238095</v>
      </c>
      <c r="E7" s="4">
        <f>SUM($D$3:D7)</f>
        <v>10101309.523809524</v>
      </c>
      <c r="F7" s="5">
        <f>E7*'Emissions by Age'!C6</f>
        <v>130981009.07769236</v>
      </c>
      <c r="G7" s="5">
        <f>SUM($F$3:F7)</f>
        <v>412156537.4115181</v>
      </c>
      <c r="H7" s="9">
        <f t="shared" ca="1" si="2"/>
        <v>0</v>
      </c>
      <c r="I7" s="9">
        <f ca="1">MAX(IF(A7&lt;=2030, E7, VLOOKUP(2030, $A$3:$E$24, 5, FALSE)) - SUM($H$3:H7), 0)</f>
        <v>10101309.523809524</v>
      </c>
      <c r="K7">
        <f ca="1">I7*'Emissions by Age'!C6</f>
        <v>130981009.07769236</v>
      </c>
    </row>
    <row r="8" spans="1:11" x14ac:dyDescent="0.25">
      <c r="A8">
        <v>2019</v>
      </c>
      <c r="B8" s="2">
        <f t="shared" si="3"/>
        <v>63904761.904761903</v>
      </c>
      <c r="C8" s="4">
        <f t="shared" si="0"/>
        <v>31952380.952380951</v>
      </c>
      <c r="D8" s="4">
        <f t="shared" si="1"/>
        <v>2076904.7619047619</v>
      </c>
      <c r="E8" s="4">
        <f>SUM($D$3:D8)</f>
        <v>12178214.285714285</v>
      </c>
      <c r="F8" s="5">
        <f>E8*'Emissions by Age'!C7</f>
        <v>151753128.17151812</v>
      </c>
      <c r="G8" s="5">
        <f>SUM($F$3:F8)</f>
        <v>563909665.58303618</v>
      </c>
      <c r="H8" s="9">
        <f t="shared" ca="1" si="2"/>
        <v>0</v>
      </c>
      <c r="I8" s="9">
        <f ca="1">MAX(IF(A8&lt;=2030, E8, VLOOKUP(2030, $A$3:$E$24, 5, FALSE)) - SUM($H$3:H8), 0)</f>
        <v>12178214.285714285</v>
      </c>
      <c r="K8">
        <f ca="1">I8*'Emissions by Age'!C7</f>
        <v>151753128.17151812</v>
      </c>
    </row>
    <row r="9" spans="1:11" x14ac:dyDescent="0.25">
      <c r="A9">
        <v>2020</v>
      </c>
      <c r="B9" s="2">
        <f t="shared" si="3"/>
        <v>64485714.285714284</v>
      </c>
      <c r="C9" s="4">
        <f t="shared" si="0"/>
        <v>32242857.142857142</v>
      </c>
      <c r="D9" s="4">
        <f t="shared" si="1"/>
        <v>2095785.7142857141</v>
      </c>
      <c r="E9" s="4">
        <f>SUM($D$3:D9)</f>
        <v>14274000</v>
      </c>
      <c r="F9" s="5">
        <f>E9*'Emissions by Age'!C8</f>
        <v>170931900.25838551</v>
      </c>
      <c r="G9" s="5">
        <f>SUM($F$3:F9)</f>
        <v>734841565.84142172</v>
      </c>
      <c r="H9" s="9">
        <f t="shared" ca="1" si="2"/>
        <v>0</v>
      </c>
      <c r="I9" s="9">
        <f ca="1">MAX(IF(A9&lt;=2030, E9, VLOOKUP(2030, $A$3:$E$24, 5, FALSE)) - SUM($H$3:H9), 0)</f>
        <v>14274000</v>
      </c>
      <c r="K9">
        <f ca="1">I9*'Emissions by Age'!C8</f>
        <v>170931900.25838551</v>
      </c>
    </row>
    <row r="10" spans="1:11" x14ac:dyDescent="0.25">
      <c r="A10">
        <v>2021</v>
      </c>
      <c r="B10" s="2">
        <f t="shared" si="3"/>
        <v>65066666.666666664</v>
      </c>
      <c r="C10" s="4">
        <f t="shared" si="0"/>
        <v>32533333.333333332</v>
      </c>
      <c r="D10" s="4">
        <f t="shared" si="1"/>
        <v>2114666.6666666665</v>
      </c>
      <c r="E10" s="4">
        <f>SUM($D$3:D10)</f>
        <v>16388666.666666666</v>
      </c>
      <c r="F10" s="5">
        <f>E10*'Emissions by Age'!C9</f>
        <v>188601194.09620598</v>
      </c>
      <c r="G10" s="5">
        <f>SUM($F$3:F10)</f>
        <v>923442759.93762767</v>
      </c>
      <c r="H10" s="9">
        <f t="shared" ca="1" si="2"/>
        <v>0</v>
      </c>
      <c r="I10" s="9">
        <f ca="1">MAX(IF(A10&lt;=2030, E10, VLOOKUP(2030, $A$3:$E$24, 5, FALSE)) - SUM($H$3:H10), 0)</f>
        <v>16388666.666666666</v>
      </c>
      <c r="K10">
        <f ca="1">I10*'Emissions by Age'!C9</f>
        <v>188601194.09620598</v>
      </c>
    </row>
    <row r="11" spans="1:11" x14ac:dyDescent="0.25">
      <c r="A11">
        <v>2022</v>
      </c>
      <c r="B11" s="2">
        <f t="shared" si="3"/>
        <v>65647619.047619045</v>
      </c>
      <c r="C11" s="4">
        <f t="shared" si="0"/>
        <v>32823809.523809522</v>
      </c>
      <c r="D11" s="4">
        <f t="shared" si="1"/>
        <v>2133547.6190476189</v>
      </c>
      <c r="E11" s="4">
        <f>SUM($D$3:D11)</f>
        <v>18522214.285714284</v>
      </c>
      <c r="F11" s="5">
        <f>E11*'Emissions by Age'!C10</f>
        <v>204841104.05927572</v>
      </c>
      <c r="G11" s="5">
        <f>SUM($F$3:F11)</f>
        <v>1128283863.9969034</v>
      </c>
      <c r="H11" s="9">
        <f t="shared" ca="1" si="2"/>
        <v>0</v>
      </c>
      <c r="I11" s="9">
        <f ca="1">MAX(IF(A11&lt;=2030, E11, VLOOKUP(2030, $A$3:$E$24, 5, FALSE)) - SUM($H$3:H11), 0)</f>
        <v>18522214.285714284</v>
      </c>
      <c r="K11">
        <f ca="1">I11*'Emissions by Age'!C10</f>
        <v>204841104.05927572</v>
      </c>
    </row>
    <row r="12" spans="1:11" x14ac:dyDescent="0.25">
      <c r="A12">
        <v>2023</v>
      </c>
      <c r="B12" s="2">
        <f t="shared" si="3"/>
        <v>66228571.428571425</v>
      </c>
      <c r="C12" s="4">
        <f t="shared" si="0"/>
        <v>33114285.714285713</v>
      </c>
      <c r="D12" s="4">
        <f t="shared" si="1"/>
        <v>2152428.5714285714</v>
      </c>
      <c r="E12" s="4">
        <f>SUM($D$3:D12)</f>
        <v>20674642.857142854</v>
      </c>
      <c r="F12" s="5">
        <f>E12*'Emissions by Age'!C11</f>
        <v>219728103.56376711</v>
      </c>
      <c r="G12" s="5">
        <f>SUM($F$3:F12)</f>
        <v>1348011967.5606706</v>
      </c>
      <c r="H12" s="9">
        <f t="shared" ca="1" si="2"/>
        <v>0</v>
      </c>
      <c r="I12" s="9">
        <f ca="1">MAX(IF(A12&lt;=2030, E12, VLOOKUP(2030, $A$3:$E$24, 5, FALSE)) - SUM($H$3:H12), 0)</f>
        <v>20674642.857142854</v>
      </c>
      <c r="K12">
        <f ca="1">I12*'Emissions by Age'!C11</f>
        <v>219728103.56376711</v>
      </c>
    </row>
    <row r="13" spans="1:11" x14ac:dyDescent="0.25">
      <c r="A13">
        <v>2024</v>
      </c>
      <c r="B13" s="2">
        <f t="shared" si="3"/>
        <v>66809523.809523806</v>
      </c>
      <c r="C13" s="4">
        <f t="shared" si="0"/>
        <v>33404761.904761903</v>
      </c>
      <c r="D13" s="4">
        <f t="shared" si="1"/>
        <v>2171309.5238095238</v>
      </c>
      <c r="E13" s="4">
        <f>SUM($D$3:D13)</f>
        <v>22845952.380952377</v>
      </c>
      <c r="F13" s="5">
        <f>E13*'Emissions by Age'!C12</f>
        <v>233335192.7899397</v>
      </c>
      <c r="G13" s="5">
        <f>SUM($F$3:F13)</f>
        <v>1581347160.3506103</v>
      </c>
      <c r="H13" s="9">
        <f t="shared" ca="1" si="2"/>
        <v>0</v>
      </c>
      <c r="I13" s="9">
        <f ca="1">MAX(IF(A13&lt;=2030, E13, VLOOKUP(2030, $A$3:$E$24, 5, FALSE)) - SUM($H$3:H13), 0)</f>
        <v>22845952.380952377</v>
      </c>
      <c r="K13">
        <f ca="1">I13*'Emissions by Age'!C12</f>
        <v>233335192.7899397</v>
      </c>
    </row>
    <row r="14" spans="1:11" x14ac:dyDescent="0.25">
      <c r="A14">
        <v>2025</v>
      </c>
      <c r="B14" s="2">
        <f t="shared" si="3"/>
        <v>67390476.190476194</v>
      </c>
      <c r="C14" s="4">
        <f t="shared" si="0"/>
        <v>33695238.095238097</v>
      </c>
      <c r="D14" s="4">
        <f t="shared" si="1"/>
        <v>2190190.4761904762</v>
      </c>
      <c r="E14" s="4">
        <f>SUM($D$3:D14)</f>
        <v>25036142.857142854</v>
      </c>
      <c r="F14" s="5">
        <f>E14*'Emissions by Age'!C13</f>
        <v>245732040.89216626</v>
      </c>
      <c r="G14" s="5">
        <f>SUM($F$3:F14)</f>
        <v>1827079201.2427764</v>
      </c>
      <c r="H14" s="9">
        <f t="shared" ca="1" si="2"/>
        <v>0</v>
      </c>
      <c r="I14" s="9">
        <f ca="1">MAX(IF(A14&lt;=2030, E14, VLOOKUP(2030, $A$3:$E$24, 5, FALSE)) - SUM($H$3:H14), 0)</f>
        <v>25036142.857142854</v>
      </c>
      <c r="K14">
        <f ca="1">I14*'Emissions by Age'!C13</f>
        <v>245732040.89216626</v>
      </c>
    </row>
    <row r="15" spans="1:11" x14ac:dyDescent="0.25">
      <c r="A15">
        <v>2026</v>
      </c>
      <c r="B15" s="2">
        <f t="shared" si="3"/>
        <v>67971428.571428567</v>
      </c>
      <c r="C15" s="4">
        <f t="shared" si="0"/>
        <v>33985714.285714284</v>
      </c>
      <c r="D15" s="4">
        <f t="shared" si="1"/>
        <v>2209071.4285714282</v>
      </c>
      <c r="E15" s="4">
        <f>SUM($D$3:D15)</f>
        <v>27245214.285714284</v>
      </c>
      <c r="F15" s="5">
        <f>E15*'Emissions by Age'!C14</f>
        <v>256985122.88243392</v>
      </c>
      <c r="G15" s="5">
        <f>SUM($F$3:F15)</f>
        <v>2084064324.1252103</v>
      </c>
      <c r="H15" s="9">
        <f t="shared" ca="1" si="2"/>
        <v>0</v>
      </c>
      <c r="I15" s="9">
        <f ca="1">MAX(IF(A15&lt;=2030, E15, VLOOKUP(2030, $A$3:$E$24, 5, FALSE)) - SUM($H$3:H15), 0)</f>
        <v>27245214.285714284</v>
      </c>
      <c r="K15">
        <f ca="1">I15*'Emissions by Age'!C14</f>
        <v>256985122.88243392</v>
      </c>
    </row>
    <row r="16" spans="1:11" x14ac:dyDescent="0.25">
      <c r="A16">
        <v>2027</v>
      </c>
      <c r="B16" s="2">
        <f t="shared" si="3"/>
        <v>68552380.952380955</v>
      </c>
      <c r="C16" s="4">
        <f t="shared" si="0"/>
        <v>34276190.476190478</v>
      </c>
      <c r="D16" s="4">
        <f t="shared" si="1"/>
        <v>2227952.3809523811</v>
      </c>
      <c r="E16" s="4">
        <f>SUM($D$3:D16)</f>
        <v>29473166.666666664</v>
      </c>
      <c r="F16" s="5">
        <f>E16*'Emissions by Age'!C15</f>
        <v>267157851.36765051</v>
      </c>
      <c r="G16" s="5">
        <f>SUM($F$3:F16)</f>
        <v>2351222175.4928608</v>
      </c>
      <c r="H16" s="9">
        <f t="shared" ca="1" si="2"/>
        <v>0</v>
      </c>
      <c r="I16" s="9">
        <f ca="1">MAX(IF(A16&lt;=2030, E16, VLOOKUP(2030, $A$3:$E$24, 5, FALSE)) - SUM($H$3:H16), 0)</f>
        <v>29473166.666666664</v>
      </c>
      <c r="K16">
        <f ca="1">I16*'Emissions by Age'!C15</f>
        <v>267157851.36765051</v>
      </c>
    </row>
    <row r="17" spans="1:11" x14ac:dyDescent="0.25">
      <c r="A17">
        <v>2028</v>
      </c>
      <c r="B17" s="2">
        <f t="shared" si="3"/>
        <v>69133333.333333328</v>
      </c>
      <c r="C17" s="4">
        <f t="shared" si="0"/>
        <v>34566666.666666664</v>
      </c>
      <c r="D17" s="4">
        <f t="shared" si="1"/>
        <v>2246833.333333333</v>
      </c>
      <c r="E17" s="4">
        <f>SUM($D$3:D17)</f>
        <v>31719999.999999996</v>
      </c>
      <c r="F17" s="5">
        <f>E17*'Emissions by Age'!C16</f>
        <v>276310703.31585157</v>
      </c>
      <c r="G17" s="5">
        <f>SUM($F$3:F17)</f>
        <v>2627532878.8087125</v>
      </c>
      <c r="H17" s="9">
        <f t="shared" ca="1" si="2"/>
        <v>0</v>
      </c>
      <c r="I17" s="9">
        <f ca="1">MAX(IF(A17&lt;=2030, E17, VLOOKUP(2030, $A$3:$E$24, 5, FALSE)) - SUM($H$3:H17), 0)</f>
        <v>31719999.999999996</v>
      </c>
      <c r="K17">
        <f ca="1">I17*'Emissions by Age'!C16</f>
        <v>276310703.31585157</v>
      </c>
    </row>
    <row r="18" spans="1:11" x14ac:dyDescent="0.25">
      <c r="A18">
        <v>2029</v>
      </c>
      <c r="B18" s="2">
        <f t="shared" si="3"/>
        <v>69714285.714285716</v>
      </c>
      <c r="C18" s="4">
        <f t="shared" si="0"/>
        <v>34857142.857142858</v>
      </c>
      <c r="D18" s="4">
        <f t="shared" si="1"/>
        <v>2265714.2857142859</v>
      </c>
      <c r="E18" s="4">
        <f>SUM($D$3:D18)</f>
        <v>33985714.285714284</v>
      </c>
      <c r="F18" s="5">
        <f>E18*'Emissions by Age'!C17</f>
        <v>284501342.02128577</v>
      </c>
      <c r="G18" s="5">
        <f>SUM($F$3:F18)</f>
        <v>2912034220.829998</v>
      </c>
      <c r="H18" s="9">
        <f t="shared" ca="1" si="2"/>
        <v>0</v>
      </c>
      <c r="I18" s="9">
        <f ca="1">MAX(IF(A18&lt;=2030, E18, VLOOKUP(2030, $A$3:$E$24, 5, FALSE)) - SUM($H$3:H18), 0)</f>
        <v>33985714.285714284</v>
      </c>
      <c r="K18">
        <f ca="1">I18*'Emissions by Age'!C17</f>
        <v>284501342.02128577</v>
      </c>
    </row>
    <row r="19" spans="1:11" x14ac:dyDescent="0.25">
      <c r="A19">
        <v>2030</v>
      </c>
      <c r="B19" s="2">
        <f t="shared" si="3"/>
        <v>70295238.09523809</v>
      </c>
      <c r="C19" s="4">
        <f t="shared" si="0"/>
        <v>35147619.047619045</v>
      </c>
      <c r="D19" s="4">
        <f t="shared" si="1"/>
        <v>2284595.2380952379</v>
      </c>
      <c r="E19" s="4">
        <f>SUM($D$3:D19)</f>
        <v>36270309.523809522</v>
      </c>
      <c r="F19" s="5">
        <f>E19*'Emissions by Age'!C18</f>
        <v>291784734.43333185</v>
      </c>
      <c r="G19" s="5">
        <f>SUM($F$3:F19)</f>
        <v>3203818955.26333</v>
      </c>
      <c r="H19" s="9">
        <f t="shared" ca="1" si="2"/>
        <v>0</v>
      </c>
      <c r="I19" s="9">
        <f ca="1">MAX(IF(A19&lt;=2030, E19, VLOOKUP(2030, $A$3:$E$24, 5, FALSE)) - SUM($H$3:H19), 0)</f>
        <v>36270309.523809522</v>
      </c>
      <c r="K19">
        <f ca="1">I19*'Emissions by Age'!C18</f>
        <v>291784734.43333185</v>
      </c>
    </row>
    <row r="20" spans="1:11" x14ac:dyDescent="0.25">
      <c r="A20">
        <v>2031</v>
      </c>
      <c r="B20" s="2">
        <f t="shared" si="3"/>
        <v>70876190.476190478</v>
      </c>
      <c r="C20" s="4">
        <f t="shared" si="0"/>
        <v>35438095.238095239</v>
      </c>
      <c r="D20" s="4">
        <f t="shared" si="1"/>
        <v>2303476.1904761908</v>
      </c>
      <c r="E20" s="4">
        <f>SUM($D$3:D20)</f>
        <v>38573785.714285716</v>
      </c>
      <c r="F20" s="5">
        <f>E20*'Emissions by Age'!C19</f>
        <v>298213264.00929326</v>
      </c>
      <c r="G20" s="5">
        <f>SUM($F$3:F20)</f>
        <v>3502032219.2726231</v>
      </c>
      <c r="H20" s="9">
        <f t="shared" ca="1" si="2"/>
        <v>0</v>
      </c>
      <c r="I20" s="9">
        <f ca="1">MAX(IF(A20&lt;=2030, E20, VLOOKUP(2030, $A$3:$E$24, 5, FALSE)) - SUM($H$3:H20), 0)</f>
        <v>36270309.523809522</v>
      </c>
      <c r="K20">
        <f ca="1">I20*'Emissions by Age'!C19</f>
        <v>280405129.79043186</v>
      </c>
    </row>
    <row r="21" spans="1:11" x14ac:dyDescent="0.25">
      <c r="A21">
        <v>2032</v>
      </c>
      <c r="B21" s="2">
        <f t="shared" si="3"/>
        <v>71457142.857142851</v>
      </c>
      <c r="C21" s="4">
        <f t="shared" si="0"/>
        <v>35728571.428571425</v>
      </c>
      <c r="D21" s="4">
        <f t="shared" si="1"/>
        <v>2322357.1428571423</v>
      </c>
      <c r="E21" s="4">
        <f>SUM($D$3:D21)</f>
        <v>40896142.857142858</v>
      </c>
      <c r="F21" s="5">
        <f>E21*'Emissions by Age'!C20</f>
        <v>303836839.24630839</v>
      </c>
      <c r="G21" s="5">
        <f>SUM($F$3:F21)</f>
        <v>3805869058.5189314</v>
      </c>
      <c r="H21" s="9">
        <f t="shared" ca="1" si="2"/>
        <v>0</v>
      </c>
      <c r="I21" s="9">
        <f ca="1">MAX(IF(A21&lt;=2030, E21, VLOOKUP(2030, $A$3:$E$24, 5, FALSE)) - SUM($H$3:H21), 0)</f>
        <v>36270309.523809522</v>
      </c>
      <c r="K21">
        <f ca="1">I21*'Emissions by Age'!C20</f>
        <v>269469329.72860497</v>
      </c>
    </row>
    <row r="22" spans="1:11" x14ac:dyDescent="0.25">
      <c r="A22">
        <v>2033</v>
      </c>
      <c r="B22" s="2">
        <f t="shared" si="3"/>
        <v>72038095.238095239</v>
      </c>
      <c r="C22" s="4">
        <f t="shared" si="0"/>
        <v>36019047.619047619</v>
      </c>
      <c r="D22" s="4">
        <f t="shared" si="1"/>
        <v>2341238.0952380951</v>
      </c>
      <c r="E22" s="4">
        <f>SUM($D$3:D22)</f>
        <v>43237380.952380955</v>
      </c>
      <c r="F22" s="5">
        <f>E22*'Emissions by Age'!C21</f>
        <v>308702998.04291713</v>
      </c>
      <c r="G22" s="5">
        <f>SUM($F$3:F22)</f>
        <v>4114572056.5618486</v>
      </c>
      <c r="H22" s="9">
        <f t="shared" ca="1" si="2"/>
        <v>0</v>
      </c>
      <c r="I22" s="9">
        <f ca="1">MAX(IF(A22&lt;=2030, E22, VLOOKUP(2030, $A$3:$E$24, 5, FALSE)) - SUM($H$3:H22), 0)</f>
        <v>36270309.523809522</v>
      </c>
      <c r="K22">
        <f ca="1">I22*'Emissions by Age'!C21</f>
        <v>258960025.86918938</v>
      </c>
    </row>
    <row r="23" spans="1:11" x14ac:dyDescent="0.25">
      <c r="A23">
        <v>2034</v>
      </c>
      <c r="B23" s="2">
        <f t="shared" si="3"/>
        <v>72619047.619047612</v>
      </c>
      <c r="C23" s="4">
        <f t="shared" si="0"/>
        <v>36309523.809523806</v>
      </c>
      <c r="D23" s="4">
        <f t="shared" si="1"/>
        <v>2360119.0476190471</v>
      </c>
      <c r="E23" s="4">
        <f>SUM($D$3:D23)</f>
        <v>45597500</v>
      </c>
      <c r="F23" s="5">
        <f>E23*'Emissions by Age'!C22</f>
        <v>312857008.03623253</v>
      </c>
      <c r="G23" s="5">
        <f>SUM($F$3:F23)</f>
        <v>4427429064.5980816</v>
      </c>
      <c r="H23" s="9">
        <f t="shared" ca="1" si="2"/>
        <v>0</v>
      </c>
      <c r="I23" s="9">
        <f ca="1">MAX(IF(A23&lt;=2030, E23, VLOOKUP(2030, $A$3:$E$24, 5, FALSE)) - SUM($H$3:H23), 0)</f>
        <v>36270309.523809522</v>
      </c>
      <c r="K23">
        <f ca="1">I23*'Emissions by Age'!C22</f>
        <v>248860584.86029097</v>
      </c>
    </row>
    <row r="24" spans="1:11" x14ac:dyDescent="0.25">
      <c r="A24">
        <v>2035</v>
      </c>
      <c r="B24" s="2">
        <v>73200000</v>
      </c>
      <c r="C24" s="4">
        <f t="shared" si="0"/>
        <v>36600000</v>
      </c>
      <c r="D24" s="4">
        <f t="shared" si="1"/>
        <v>2379000</v>
      </c>
      <c r="E24" s="4">
        <f>SUM($D$3:D24)</f>
        <v>47976500</v>
      </c>
      <c r="F24" s="5">
        <f>E24*'Emissions by Age'!C23</f>
        <v>316341963.05618393</v>
      </c>
      <c r="G24" s="5">
        <f>SUM($F$3:F24)</f>
        <v>4743771027.6542654</v>
      </c>
      <c r="H24" s="9">
        <f t="shared" ca="1" si="2"/>
        <v>0</v>
      </c>
      <c r="I24" s="9">
        <f ca="1">MAX(IF(A24&lt;=2030, E24, VLOOKUP(2030, $A$3:$E$24, 5, FALSE)) - SUM($H$3:H24), 0)</f>
        <v>36270309.523809522</v>
      </c>
      <c r="K24">
        <f ca="1">I24*'Emissions by Age'!C23</f>
        <v>239155022.05073959</v>
      </c>
    </row>
    <row r="25" spans="1:11" x14ac:dyDescent="0.25">
      <c r="A25">
        <v>2036</v>
      </c>
      <c r="H25" s="9">
        <f t="shared" ca="1" si="2"/>
        <v>0</v>
      </c>
      <c r="I25" s="9">
        <f ca="1">MAX(IF(A25&lt;=2030, E25, VLOOKUP(2030, $A$3:$E$24, 5, FALSE)) - SUM($H$3:H25), 0)</f>
        <v>36270309.523809522</v>
      </c>
      <c r="K25">
        <f ca="1">I25*'Emissions by Age'!C24</f>
        <v>229827976.19076076</v>
      </c>
    </row>
    <row r="26" spans="1:11" x14ac:dyDescent="0.25">
      <c r="A26">
        <v>2037</v>
      </c>
      <c r="H26" s="9">
        <f t="shared" ca="1" si="2"/>
        <v>0</v>
      </c>
      <c r="I26" s="9">
        <f ca="1">MAX(IF(A26&lt;=2030, E26, VLOOKUP(2030, $A$3:$E$24, 5, FALSE)) - SUM($H$3:H26), 0)</f>
        <v>36270309.523809522</v>
      </c>
      <c r="K26">
        <f ca="1">I26*'Emissions by Age'!C25</f>
        <v>220864685.11932108</v>
      </c>
    </row>
    <row r="27" spans="1:11" x14ac:dyDescent="0.25">
      <c r="A27">
        <v>2038</v>
      </c>
      <c r="H27" s="9">
        <f t="shared" ca="1" si="2"/>
        <v>0</v>
      </c>
      <c r="I27" s="9">
        <f ca="1">MAX(IF(A27&lt;=2030, E27, VLOOKUP(2030, $A$3:$E$24, 5, FALSE)) - SUM($H$3:H27), 0)</f>
        <v>36270309.523809522</v>
      </c>
      <c r="K27">
        <f ca="1">I27*'Emissions by Age'!C26</f>
        <v>212250962.39966756</v>
      </c>
    </row>
    <row r="28" spans="1:11" x14ac:dyDescent="0.25">
      <c r="A28">
        <v>2039</v>
      </c>
      <c r="H28" s="9">
        <f t="shared" ca="1" si="2"/>
        <v>0</v>
      </c>
      <c r="I28" s="9">
        <f ca="1">MAX(IF(A28&lt;=2030, E28, VLOOKUP(2030, $A$3:$E$24, 5, FALSE)) - SUM($H$3:H28), 0)</f>
        <v>36270309.523809522</v>
      </c>
      <c r="K28">
        <f ca="1">I28*'Emissions by Age'!C27</f>
        <v>203973174.86608046</v>
      </c>
    </row>
    <row r="29" spans="1:11" x14ac:dyDescent="0.25">
      <c r="A29">
        <v>2040</v>
      </c>
      <c r="H29" s="9">
        <f t="shared" ca="1" si="2"/>
        <v>0</v>
      </c>
      <c r="I29" s="9">
        <f ca="1">MAX(IF(A29&lt;=2030, E29, VLOOKUP(2030, $A$3:$E$24, 5, FALSE)) - SUM($H$3:H29), 0)</f>
        <v>36270309.523809522</v>
      </c>
      <c r="K29">
        <f ca="1">I29*'Emissions by Age'!C28</f>
        <v>196018221.04630333</v>
      </c>
    </row>
    <row r="30" spans="1:11" x14ac:dyDescent="0.25">
      <c r="A30">
        <v>2041</v>
      </c>
      <c r="H30" s="9">
        <f t="shared" ca="1" si="2"/>
        <v>0</v>
      </c>
      <c r="I30" s="9">
        <f ca="1">MAX(IF(A30&lt;=2030, E30, VLOOKUP(2030, $A$3:$E$24, 5, FALSE)) - SUM($H$3:H30), 0)</f>
        <v>36270309.523809522</v>
      </c>
      <c r="K30">
        <f ca="1">I30*'Emissions by Age'!C29</f>
        <v>188373510.42549747</v>
      </c>
    </row>
    <row r="31" spans="1:11" x14ac:dyDescent="0.25">
      <c r="A31">
        <v>2042</v>
      </c>
      <c r="H31" s="9">
        <f t="shared" ca="1" si="2"/>
        <v>0</v>
      </c>
      <c r="I31" s="9">
        <f ca="1">MAX(IF(A31&lt;=2030, E31, VLOOKUP(2030, $A$3:$E$24, 5, FALSE)) - SUM($H$3:H31), 0)</f>
        <v>36270309.523809522</v>
      </c>
      <c r="K31">
        <f ca="1">I31*'Emissions by Age'!C30</f>
        <v>181026943.51890305</v>
      </c>
    </row>
    <row r="32" spans="1:11" x14ac:dyDescent="0.25">
      <c r="A32">
        <v>2043</v>
      </c>
      <c r="H32" s="9">
        <f t="shared" ca="1" si="2"/>
        <v>0</v>
      </c>
      <c r="I32" s="9">
        <f ca="1">MAX(IF(A32&lt;=2030, E32, VLOOKUP(2030, $A$3:$E$24, 5, FALSE)) - SUM($H$3:H32), 0)</f>
        <v>36270309.523809522</v>
      </c>
      <c r="K32">
        <f ca="1">I32*'Emissions by Age'!C31</f>
        <v>173966892.7216658</v>
      </c>
    </row>
    <row r="33" spans="1:11" x14ac:dyDescent="0.25">
      <c r="A33">
        <v>2044</v>
      </c>
      <c r="H33" s="9">
        <f t="shared" ca="1" si="2"/>
        <v>0</v>
      </c>
      <c r="I33" s="9">
        <f ca="1">MAX(IF(A33&lt;=2030, E33, VLOOKUP(2030, $A$3:$E$24, 5, FALSE)) - SUM($H$3:H33), 0)</f>
        <v>36270309.523809522</v>
      </c>
      <c r="K33">
        <f ca="1">I33*'Emissions by Age'!C32</f>
        <v>167182183.90552089</v>
      </c>
    </row>
    <row r="34" spans="1:11" x14ac:dyDescent="0.25">
      <c r="A34">
        <v>2045</v>
      </c>
      <c r="H34" s="9">
        <f t="shared" ca="1" si="2"/>
        <v>0</v>
      </c>
      <c r="I34" s="9">
        <f ca="1">MAX(IF(A34&lt;=2030, E34, VLOOKUP(2030, $A$3:$E$24, 5, FALSE)) - SUM($H$3:H34), 0)</f>
        <v>36270309.523809522</v>
      </c>
      <c r="K34">
        <f ca="1">I34*'Emissions by Age'!C33</f>
        <v>160662078.73320553</v>
      </c>
    </row>
    <row r="35" spans="1:11" x14ac:dyDescent="0.25">
      <c r="A35">
        <v>2046</v>
      </c>
      <c r="H35" s="9">
        <f t="shared" ca="1" si="2"/>
        <v>0</v>
      </c>
      <c r="I35" s="9">
        <f ca="1">MAX(IF(A35&lt;=2030, E35, VLOOKUP(2030, $A$3:$E$24, 5, FALSE)) - SUM($H$3:H35), 0)</f>
        <v>36270309.523809522</v>
      </c>
      <c r="K35">
        <f ca="1">I35*'Emissions by Age'!C34</f>
        <v>154396257.6626105</v>
      </c>
    </row>
    <row r="36" spans="1:11" x14ac:dyDescent="0.25">
      <c r="A36">
        <v>2047</v>
      </c>
      <c r="H36" s="9">
        <f t="shared" ca="1" si="2"/>
        <v>0</v>
      </c>
      <c r="I36" s="9">
        <f ca="1">MAX(IF(A36&lt;=2030, E36, VLOOKUP(2030, $A$3:$E$24, 5, FALSE)) - SUM($H$3:H36), 0)</f>
        <v>36270309.523809522</v>
      </c>
      <c r="K36">
        <f ca="1">I36*'Emissions by Age'!C35</f>
        <v>148374803.61376867</v>
      </c>
    </row>
    <row r="37" spans="1:11" x14ac:dyDescent="0.25">
      <c r="A37">
        <v>2048</v>
      </c>
      <c r="H37" s="9">
        <f t="shared" ca="1" si="2"/>
        <v>0</v>
      </c>
      <c r="I37" s="9">
        <f ca="1">MAX(IF(A37&lt;=2030, E37, VLOOKUP(2030, $A$3:$E$24, 5, FALSE)) - SUM($H$3:H37), 0)</f>
        <v>36270309.523809522</v>
      </c>
      <c r="K37">
        <f ca="1">I37*'Emissions by Age'!C36</f>
        <v>142588186.27283168</v>
      </c>
    </row>
    <row r="38" spans="1:11" x14ac:dyDescent="0.25">
      <c r="A38">
        <v>2049</v>
      </c>
      <c r="H38" s="9">
        <f t="shared" ca="1" si="2"/>
        <v>0</v>
      </c>
      <c r="I38" s="9">
        <f ca="1">MAX(IF(A38&lt;=2030, E38, VLOOKUP(2030, $A$3:$E$24, 5, FALSE)) - SUM($H$3:H38), 0)</f>
        <v>36270309.523809522</v>
      </c>
      <c r="K38">
        <f ca="1">I38*'Emissions by Age'!C37</f>
        <v>137027247.00819126</v>
      </c>
    </row>
    <row r="39" spans="1:11" x14ac:dyDescent="0.25">
      <c r="A39">
        <v>2050</v>
      </c>
      <c r="H39" s="9">
        <f t="shared" ca="1" si="2"/>
        <v>0</v>
      </c>
      <c r="I39" s="9">
        <f ca="1">MAX(IF(A39&lt;=2030, E39, VLOOKUP(2030, $A$3:$E$24, 5, FALSE)) - SUM($H$3:H39), 0)</f>
        <v>36270309.523809522</v>
      </c>
      <c r="K39">
        <f ca="1">I39*'Emissions by Age'!C38</f>
        <v>131683184.37487176</v>
      </c>
    </row>
    <row r="40" spans="1:11" x14ac:dyDescent="0.25">
      <c r="A40">
        <v>2051</v>
      </c>
      <c r="H40" s="9">
        <f t="shared" ca="1" si="2"/>
        <v>0</v>
      </c>
      <c r="I40" s="9">
        <f ca="1">MAX(IF(A40&lt;=2030, E40, VLOOKUP(2030, $A$3:$E$24, 5, FALSE)) - SUM($H$3:H40), 0)</f>
        <v>36270309.523809522</v>
      </c>
      <c r="K40">
        <f ca="1">I40*'Emissions by Age'!C39</f>
        <v>126547540.18425176</v>
      </c>
    </row>
    <row r="41" spans="1:11" x14ac:dyDescent="0.25">
      <c r="A41">
        <v>2052</v>
      </c>
      <c r="H41" s="9">
        <f t="shared" ca="1" si="2"/>
        <v>0</v>
      </c>
      <c r="I41" s="9">
        <f ca="1">MAX(IF(A41&lt;=2030, E41, VLOOKUP(2030, $A$3:$E$24, 5, FALSE)) - SUM($H$3:H41), 0)</f>
        <v>36270309.523809522</v>
      </c>
      <c r="K41">
        <f ca="1">I41*'Emissions by Age'!C40</f>
        <v>121612186.11706594</v>
      </c>
    </row>
    <row r="42" spans="1:11" x14ac:dyDescent="0.25">
      <c r="A42">
        <v>2053</v>
      </c>
      <c r="H42" s="9">
        <f t="shared" ca="1" si="2"/>
        <v>0</v>
      </c>
      <c r="I42" s="9">
        <f ca="1">MAX(IF(A42&lt;=2030, E42, VLOOKUP(2030, $A$3:$E$24, 5, FALSE)) - SUM($H$3:H42), 0)</f>
        <v>36270309.523809522</v>
      </c>
      <c r="K42">
        <f ca="1">I42*'Emissions by Age'!C41</f>
        <v>116869310.85850038</v>
      </c>
    </row>
    <row r="43" spans="1:11" x14ac:dyDescent="0.25">
      <c r="A43">
        <v>2054</v>
      </c>
      <c r="H43" s="9">
        <f t="shared" ca="1" si="2"/>
        <v>0</v>
      </c>
      <c r="I43" s="9">
        <f ca="1">MAX(IF(A43&lt;=2030, E43, VLOOKUP(2030, $A$3:$E$24, 5, FALSE)) - SUM($H$3:H43), 0)</f>
        <v>36270309.523809522</v>
      </c>
      <c r="K43">
        <f ca="1">I43*'Emissions by Age'!C42</f>
        <v>112311407.73501883</v>
      </c>
    </row>
    <row r="44" spans="1:11" x14ac:dyDescent="0.25">
      <c r="A44">
        <v>2055</v>
      </c>
      <c r="H44" s="9">
        <f t="shared" ca="1" si="2"/>
        <v>0</v>
      </c>
      <c r="I44" s="9">
        <f ca="1">MAX(IF(A44&lt;=2030, E44, VLOOKUP(2030, $A$3:$E$24, 5, FALSE)) - SUM($H$3:H44), 0)</f>
        <v>36270309.523809522</v>
      </c>
      <c r="K44">
        <f ca="1">I44*'Emissions by Age'!C43</f>
        <v>107931262.83335309</v>
      </c>
    </row>
    <row r="45" spans="1:11" x14ac:dyDescent="0.25">
      <c r="A45">
        <v>2056</v>
      </c>
      <c r="H45" s="9">
        <f t="shared" ca="1" si="2"/>
        <v>0</v>
      </c>
      <c r="I45" s="9">
        <f ca="1">MAX(IF(A45&lt;=2030, E45, VLOOKUP(2030, $A$3:$E$24, 5, FALSE)) - SUM($H$3:H45), 0)</f>
        <v>36270309.523809522</v>
      </c>
      <c r="K45">
        <f ca="1">I45*'Emissions by Age'!C44</f>
        <v>103721943.58285232</v>
      </c>
    </row>
    <row r="46" spans="1:11" x14ac:dyDescent="0.25">
      <c r="A46">
        <v>2057</v>
      </c>
      <c r="H46" s="9">
        <f t="shared" ca="1" si="2"/>
        <v>0</v>
      </c>
      <c r="I46" s="9">
        <f ca="1">MAX(IF(A46&lt;=2030, E46, VLOOKUP(2030, $A$3:$E$24, 5, FALSE)) - SUM($H$3:H46), 0)</f>
        <v>36270309.523809522</v>
      </c>
      <c r="K46">
        <f ca="1">I46*'Emissions by Age'!C45</f>
        <v>99676787.783121094</v>
      </c>
    </row>
    <row r="47" spans="1:11" x14ac:dyDescent="0.25">
      <c r="A47">
        <v>2058</v>
      </c>
      <c r="H47" s="9">
        <f t="shared" ca="1" si="2"/>
        <v>0</v>
      </c>
      <c r="I47" s="9">
        <f ca="1">MAX(IF(A47&lt;=2030, E47, VLOOKUP(2030, $A$3:$E$24, 5, FALSE)) - SUM($H$3:H47), 0)</f>
        <v>36270309.523809522</v>
      </c>
      <c r="K47">
        <f ca="1">I47*'Emissions by Age'!C46</f>
        <v>95789393.059579372</v>
      </c>
    </row>
    <row r="48" spans="1:11" x14ac:dyDescent="0.25">
      <c r="A48">
        <v>2059</v>
      </c>
      <c r="H48" s="9">
        <f t="shared" ca="1" si="2"/>
        <v>0</v>
      </c>
      <c r="I48" s="9">
        <f ca="1">MAX(IF(A48&lt;=2030, E48, VLOOKUP(2030, $A$3:$E$24, 5, FALSE)) - SUM($H$3:H48), 0)</f>
        <v>36270309.523809522</v>
      </c>
      <c r="K48">
        <f ca="1">I48*'Emissions by Age'!C47</f>
        <v>92053606.730255753</v>
      </c>
    </row>
    <row r="49" spans="1:11" x14ac:dyDescent="0.25">
      <c r="A49">
        <v>2060</v>
      </c>
      <c r="H49" s="9">
        <f t="shared" ca="1" si="2"/>
        <v>0</v>
      </c>
      <c r="I49" s="9">
        <f ca="1">MAX(IF(A49&lt;=2030, E49, VLOOKUP(2030, $A$3:$E$24, 5, FALSE)) - SUM($H$3:H49), 0)</f>
        <v>36270309.523809522</v>
      </c>
      <c r="K49">
        <f ca="1">I49*'Emissions by Age'!C48</f>
        <v>88463516.067775786</v>
      </c>
    </row>
    <row r="50" spans="1:11" x14ac:dyDescent="0.25">
      <c r="A50">
        <v>2061</v>
      </c>
      <c r="H50" s="9">
        <f t="shared" ca="1" si="2"/>
        <v>0</v>
      </c>
      <c r="I50" s="9">
        <f ca="1">MAX(IF(A50&lt;=2030, E50, VLOOKUP(2030, $A$3:$E$24, 5, FALSE)) - SUM($H$3:H50), 0)</f>
        <v>36270309.523809522</v>
      </c>
      <c r="K50">
        <f ca="1">I50*'Emissions by Age'!C49</f>
        <v>85013438.941132516</v>
      </c>
    </row>
    <row r="51" spans="1:11" x14ac:dyDescent="0.25">
      <c r="A51">
        <v>2062</v>
      </c>
      <c r="H51" s="9">
        <f t="shared" ca="1" si="2"/>
        <v>0</v>
      </c>
      <c r="I51" s="9">
        <f ca="1">MAX(IF(A51&lt;=2030, E51, VLOOKUP(2030, $A$3:$E$24, 5, FALSE)) - SUM($H$3:H51), 0)</f>
        <v>36270309.523809522</v>
      </c>
      <c r="K51">
        <f ca="1">I51*'Emissions by Age'!C50</f>
        <v>81697914.822428346</v>
      </c>
    </row>
    <row r="52" spans="1:11" x14ac:dyDescent="0.25">
      <c r="A52">
        <v>2063</v>
      </c>
      <c r="H52" s="9">
        <f t="shared" ca="1" si="2"/>
        <v>0</v>
      </c>
      <c r="I52" s="9">
        <f ca="1">MAX(IF(A52&lt;=2030, E52, VLOOKUP(2030, $A$3:$E$24, 5, FALSE)) - SUM($H$3:H52), 0)</f>
        <v>36270309.523809522</v>
      </c>
      <c r="K52">
        <f ca="1">I52*'Emissions by Age'!C51</f>
        <v>78511696.144353643</v>
      </c>
    </row>
    <row r="53" spans="1:11" x14ac:dyDescent="0.25">
      <c r="A53">
        <v>2064</v>
      </c>
      <c r="H53" s="9">
        <f t="shared" ca="1" si="2"/>
        <v>0</v>
      </c>
      <c r="I53" s="9">
        <f ca="1">MAX(IF(A53&lt;=2030, E53, VLOOKUP(2030, $A$3:$E$24, 5, FALSE)) - SUM($H$3:H53), 0)</f>
        <v>36270309.523809522</v>
      </c>
      <c r="K53">
        <f ca="1">I53*'Emissions by Age'!C52</f>
        <v>75449739.994723842</v>
      </c>
    </row>
    <row r="54" spans="1:11" x14ac:dyDescent="0.25">
      <c r="A54">
        <v>2065</v>
      </c>
      <c r="H54" s="9">
        <f t="shared" ca="1" si="2"/>
        <v>0</v>
      </c>
      <c r="I54" s="9">
        <f ca="1">MAX(IF(A54&lt;=2030, E54, VLOOKUP(2030, $A$3:$E$24, 5, FALSE)) - SUM($H$3:H54), 0)</f>
        <v>36270309.523809522</v>
      </c>
      <c r="K54">
        <f ca="1">I54*'Emissions by Age'!C53</f>
        <v>72507200.134929612</v>
      </c>
    </row>
    <row r="55" spans="1:11" x14ac:dyDescent="0.25">
      <c r="A55">
        <v>2066</v>
      </c>
      <c r="H55" s="9">
        <f t="shared" ca="1" si="2"/>
        <v>0</v>
      </c>
      <c r="I55" s="9">
        <f ca="1">MAX(IF(A55&lt;=2030, E55, VLOOKUP(2030, $A$3:$E$24, 5, FALSE)) - SUM($H$3:H55), 0)</f>
        <v>36270309.523809522</v>
      </c>
      <c r="K55">
        <f ca="1">I55*'Emissions by Age'!C54</f>
        <v>69679419.32966736</v>
      </c>
    </row>
    <row r="56" spans="1:11" x14ac:dyDescent="0.25">
      <c r="A56">
        <v>2067</v>
      </c>
      <c r="H56" s="9">
        <f t="shared" ca="1" si="2"/>
        <v>0</v>
      </c>
      <c r="I56" s="9">
        <f ca="1">MAX(IF(A56&lt;=2030, E56, VLOOKUP(2030, $A$3:$E$24, 5, FALSE)) - SUM($H$3:H56), 0)</f>
        <v>36270309.523809522</v>
      </c>
      <c r="K56">
        <f ca="1">I56*'Emissions by Age'!C55</f>
        <v>66961921.975810327</v>
      </c>
    </row>
    <row r="57" spans="1:11" x14ac:dyDescent="0.25">
      <c r="A57">
        <v>2068</v>
      </c>
      <c r="H57" s="9">
        <f t="shared" ca="1" si="2"/>
        <v>0</v>
      </c>
      <c r="I57" s="9">
        <f ca="1">MAX(IF(A57&lt;=2030, E57, VLOOKUP(2030, $A$3:$E$24, 5, FALSE)) - SUM($H$3:H57), 0)</f>
        <v>36270309.523809522</v>
      </c>
      <c r="K57">
        <f ca="1">I57*'Emissions by Age'!C56</f>
        <v>64350407.018753722</v>
      </c>
    </row>
    <row r="58" spans="1:11" x14ac:dyDescent="0.25">
      <c r="A58">
        <v>2069</v>
      </c>
      <c r="H58" s="9">
        <f t="shared" ca="1" si="2"/>
        <v>0</v>
      </c>
      <c r="I58" s="9">
        <f ca="1">MAX(IF(A58&lt;=2030, E58, VLOOKUP(2030, $A$3:$E$24, 5, FALSE)) - SUM($H$3:H58), 0)</f>
        <v>36270309.523809522</v>
      </c>
      <c r="K58">
        <f ca="1">I58*'Emissions by Age'!C57</f>
        <v>61840741.14502231</v>
      </c>
    </row>
    <row r="59" spans="1:11" x14ac:dyDescent="0.25">
      <c r="A59">
        <v>2070</v>
      </c>
      <c r="H59" s="9">
        <f t="shared" ca="1" si="2"/>
        <v>0</v>
      </c>
      <c r="I59" s="9">
        <f ca="1">MAX(IF(A59&lt;=2030, E59, VLOOKUP(2030, $A$3:$E$24, 5, FALSE)) - SUM($H$3:H59), 0)</f>
        <v>36270309.523809522</v>
      </c>
      <c r="K59">
        <f ca="1">I59*'Emissions by Age'!C58</f>
        <v>59428952.240366437</v>
      </c>
    </row>
    <row r="60" spans="1:11" x14ac:dyDescent="0.25">
      <c r="A60">
        <v>2071</v>
      </c>
      <c r="H60" s="9">
        <f t="shared" ca="1" si="2"/>
        <v>0</v>
      </c>
      <c r="I60" s="9">
        <f ca="1">MAX(IF(A60&lt;=2030, E60, VLOOKUP(2030, $A$3:$E$24, 5, FALSE)) - SUM($H$3:H60), 0)</f>
        <v>36270309.523809522</v>
      </c>
      <c r="K60">
        <f ca="1">I60*'Emissions by Age'!C59</f>
        <v>57111223.10299214</v>
      </c>
    </row>
    <row r="61" spans="1:11" x14ac:dyDescent="0.25">
      <c r="A61">
        <v>2072</v>
      </c>
      <c r="H61" s="9">
        <f t="shared" ca="1" si="2"/>
        <v>0</v>
      </c>
      <c r="I61" s="9">
        <f ca="1">MAX(IF(A61&lt;=2030, E61, VLOOKUP(2030, $A$3:$E$24, 5, FALSE)) - SUM($H$3:H61), 0)</f>
        <v>36270309.523809522</v>
      </c>
      <c r="K61">
        <f ca="1">I61*'Emissions by Age'!C60</f>
        <v>54883885.401975438</v>
      </c>
    </row>
    <row r="62" spans="1:11" x14ac:dyDescent="0.25">
      <c r="A62">
        <v>2073</v>
      </c>
      <c r="H62" s="9">
        <f t="shared" ca="1" si="2"/>
        <v>0</v>
      </c>
      <c r="I62" s="9">
        <f ca="1">MAX(IF(A62&lt;=2030, E62, VLOOKUP(2030, $A$3:$E$24, 5, FALSE)) - SUM($H$3:H62), 0)</f>
        <v>36270309.523809522</v>
      </c>
      <c r="K62">
        <f ca="1">I62*'Emissions by Age'!C61</f>
        <v>52743413.871298388</v>
      </c>
    </row>
    <row r="63" spans="1:11" x14ac:dyDescent="0.25">
      <c r="A63">
        <v>2074</v>
      </c>
      <c r="H63" s="9">
        <f t="shared" ca="1" si="2"/>
        <v>0</v>
      </c>
      <c r="I63" s="9">
        <f ca="1">MAX(IF(A63&lt;=2030, E63, VLOOKUP(2030, $A$3:$E$24, 5, FALSE)) - SUM($H$3:H63), 0)</f>
        <v>36270309.523809522</v>
      </c>
      <c r="K63">
        <f ca="1">I63*'Emissions by Age'!C62</f>
        <v>50686420.730317757</v>
      </c>
    </row>
    <row r="64" spans="1:11" x14ac:dyDescent="0.25">
      <c r="A64">
        <v>2075</v>
      </c>
      <c r="H64" s="9">
        <f t="shared" ca="1" si="2"/>
        <v>0</v>
      </c>
      <c r="I64" s="9">
        <f ca="1">MAX(IF(A64&lt;=2030, E64, VLOOKUP(2030, $A$3:$E$24, 5, FALSE)) - SUM($H$3:H64), 0)</f>
        <v>36270309.523809522</v>
      </c>
      <c r="K64">
        <f ca="1">I64*'Emissions by Age'!C63</f>
        <v>48709650.321835361</v>
      </c>
    </row>
    <row r="65" spans="1:11" x14ac:dyDescent="0.25">
      <c r="A65">
        <v>2076</v>
      </c>
      <c r="H65" s="9">
        <f t="shared" ca="1" si="2"/>
        <v>0</v>
      </c>
      <c r="I65" s="9">
        <f ca="1">MAX(IF(A65&lt;=2030, E65, VLOOKUP(2030, $A$3:$E$24, 5, FALSE)) - SUM($H$3:H65), 0)</f>
        <v>36270309.523809522</v>
      </c>
      <c r="K65">
        <f ca="1">I65*'Emissions by Age'!C64</f>
        <v>46809973.959283777</v>
      </c>
    </row>
    <row r="66" spans="1:11" x14ac:dyDescent="0.25">
      <c r="A66">
        <v>2077</v>
      </c>
      <c r="H66" s="9">
        <f t="shared" ca="1" si="2"/>
        <v>0</v>
      </c>
      <c r="I66" s="9">
        <f ca="1">MAX(IF(A66&lt;=2030, E66, VLOOKUP(2030, $A$3:$E$24, 5, FALSE)) - SUM($H$3:H66), 0)</f>
        <v>36270309.523809522</v>
      </c>
      <c r="K66">
        <f ca="1">I66*'Emissions by Age'!C65</f>
        <v>44984384.974871702</v>
      </c>
    </row>
    <row r="67" spans="1:11" x14ac:dyDescent="0.25">
      <c r="A67">
        <v>2078</v>
      </c>
      <c r="H67" s="9">
        <f t="shared" ca="1" si="2"/>
        <v>0</v>
      </c>
      <c r="I67" s="9">
        <f ca="1">MAX(IF(A67&lt;=2030, E67, VLOOKUP(2030, $A$3:$E$24, 5, FALSE)) - SUM($H$3:H67), 0)</f>
        <v>36270309.523809522</v>
      </c>
      <c r="K67">
        <f ca="1">I67*'Emissions by Age'!C66</f>
        <v>43229993.960851707</v>
      </c>
    </row>
    <row r="68" spans="1:11" x14ac:dyDescent="0.25">
      <c r="A68">
        <v>2079</v>
      </c>
      <c r="H68" s="9">
        <f t="shared" ref="H68:H101" ca="1" si="4">IF((A68-$A$3)&gt;=79, INDIRECT(ADDRESS(ROW(A68)-79, 4)), 0)</f>
        <v>0</v>
      </c>
      <c r="I68" s="9">
        <f ca="1">MAX(IF(A68&lt;=2030, E68, VLOOKUP(2030, $A$3:$E$24, 5, FALSE)) - SUM($H$3:H68), 0)</f>
        <v>36270309.523809522</v>
      </c>
      <c r="K68">
        <f ca="1">I68*'Emissions by Age'!C67</f>
        <v>41544024.196378492</v>
      </c>
    </row>
    <row r="69" spans="1:11" x14ac:dyDescent="0.25">
      <c r="A69">
        <v>2080</v>
      </c>
      <c r="H69" s="9">
        <f t="shared" ca="1" si="4"/>
        <v>0</v>
      </c>
      <c r="I69" s="9">
        <f ca="1">MAX(IF(A69&lt;=2030, E69, VLOOKUP(2030, $A$3:$E$24, 5, FALSE)) - SUM($H$3:H69), 0)</f>
        <v>36270309.523809522</v>
      </c>
      <c r="K69">
        <f ca="1">I69*'Emissions by Age'!C68</f>
        <v>39923807.252719723</v>
      </c>
    </row>
    <row r="70" spans="1:11" x14ac:dyDescent="0.25">
      <c r="A70">
        <v>2081</v>
      </c>
      <c r="H70" s="9">
        <f t="shared" ca="1" si="4"/>
        <v>0</v>
      </c>
      <c r="I70" s="9">
        <f ca="1">MAX(IF(A70&lt;=2030, E70, VLOOKUP(2030, $A$3:$E$24, 5, FALSE)) - SUM($H$3:H70), 0)</f>
        <v>36270309.523809522</v>
      </c>
      <c r="K70">
        <f ca="1">I70*'Emissions by Age'!C69</f>
        <v>38366778.76986365</v>
      </c>
    </row>
    <row r="71" spans="1:11" x14ac:dyDescent="0.25">
      <c r="A71">
        <v>2082</v>
      </c>
      <c r="H71" s="9">
        <f t="shared" ca="1" si="4"/>
        <v>0</v>
      </c>
      <c r="I71" s="9">
        <f ca="1">MAX(IF(A71&lt;=2030, E71, VLOOKUP(2030, $A$3:$E$24, 5, FALSE)) - SUM($H$3:H71), 0)</f>
        <v>36270309.523809522</v>
      </c>
      <c r="K71">
        <f ca="1">I71*'Emissions by Age'!C70</f>
        <v>36870474.397838973</v>
      </c>
    </row>
    <row r="72" spans="1:11" x14ac:dyDescent="0.25">
      <c r="A72">
        <v>2083</v>
      </c>
      <c r="H72" s="9">
        <f t="shared" ca="1" si="4"/>
        <v>0</v>
      </c>
      <c r="I72" s="9">
        <f ca="1">MAX(IF(A72&lt;=2030, E72, VLOOKUP(2030, $A$3:$E$24, 5, FALSE)) - SUM($H$3:H72), 0)</f>
        <v>36270309.523809522</v>
      </c>
      <c r="K72">
        <f ca="1">I72*'Emissions by Age'!C71</f>
        <v>35432525.896323249</v>
      </c>
    </row>
    <row r="73" spans="1:11" x14ac:dyDescent="0.25">
      <c r="A73">
        <v>2084</v>
      </c>
      <c r="H73" s="9">
        <f t="shared" ca="1" si="4"/>
        <v>0</v>
      </c>
      <c r="I73" s="9">
        <f ca="1">MAX(IF(A73&lt;=2030, E73, VLOOKUP(2030, $A$3:$E$24, 5, FALSE)) - SUM($H$3:H73), 0)</f>
        <v>36270309.523809522</v>
      </c>
      <c r="K73">
        <f ca="1">I73*'Emissions by Age'!C72</f>
        <v>34050657.386366636</v>
      </c>
    </row>
    <row r="74" spans="1:11" x14ac:dyDescent="0.25">
      <c r="A74">
        <v>2085</v>
      </c>
      <c r="H74" s="9">
        <f t="shared" ca="1" si="4"/>
        <v>0</v>
      </c>
      <c r="I74" s="9">
        <f ca="1">MAX(IF(A74&lt;=2030, E74, VLOOKUP(2030, $A$3:$E$24, 5, FALSE)) - SUM($H$3:H74), 0)</f>
        <v>36270309.523809522</v>
      </c>
      <c r="K74">
        <f ca="1">I74*'Emissions by Age'!C73</f>
        <v>32722681.748298336</v>
      </c>
    </row>
    <row r="75" spans="1:11" x14ac:dyDescent="0.25">
      <c r="A75">
        <v>2086</v>
      </c>
      <c r="H75" s="9">
        <f t="shared" ca="1" si="4"/>
        <v>0</v>
      </c>
      <c r="I75" s="9">
        <f ca="1">MAX(IF(A75&lt;=2030, E75, VLOOKUP(2030, $A$3:$E$24, 5, FALSE)) - SUM($H$3:H75), 0)</f>
        <v>36270309.523809522</v>
      </c>
      <c r="K75">
        <f ca="1">I75*'Emissions by Age'!C74</f>
        <v>31446497.160114702</v>
      </c>
    </row>
    <row r="76" spans="1:11" x14ac:dyDescent="0.25">
      <c r="A76">
        <v>2087</v>
      </c>
      <c r="H76" s="9">
        <f t="shared" ca="1" si="4"/>
        <v>0</v>
      </c>
      <c r="I76" s="9">
        <f ca="1">MAX(IF(A76&lt;=2030, E76, VLOOKUP(2030, $A$3:$E$24, 5, FALSE)) - SUM($H$3:H76), 0)</f>
        <v>36270309.523809522</v>
      </c>
      <c r="K76">
        <f ca="1">I76*'Emissions by Age'!C75</f>
        <v>30220083.770870224</v>
      </c>
    </row>
    <row r="77" spans="1:11" x14ac:dyDescent="0.25">
      <c r="A77">
        <v>2088</v>
      </c>
      <c r="H77" s="9">
        <f t="shared" ca="1" si="4"/>
        <v>0</v>
      </c>
      <c r="I77" s="9">
        <f ca="1">MAX(IF(A77&lt;=2030, E77, VLOOKUP(2030, $A$3:$E$24, 5, FALSE)) - SUM($H$3:H77), 0)</f>
        <v>36270309.523809522</v>
      </c>
      <c r="K77">
        <f ca="1">I77*'Emissions by Age'!C76</f>
        <v>29041500.503806282</v>
      </c>
    </row>
    <row r="78" spans="1:11" x14ac:dyDescent="0.25">
      <c r="A78">
        <v>2089</v>
      </c>
      <c r="H78" s="9">
        <f t="shared" ca="1" si="4"/>
        <v>0</v>
      </c>
      <c r="I78" s="9">
        <f ca="1">MAX(IF(A78&lt;=2030, E78, VLOOKUP(2030, $A$3:$E$24, 5, FALSE)) - SUM($H$3:H78), 0)</f>
        <v>36270309.523809522</v>
      </c>
      <c r="K78">
        <f ca="1">I78*'Emissions by Age'!C77</f>
        <v>27908881.98415783</v>
      </c>
    </row>
    <row r="79" spans="1:11" x14ac:dyDescent="0.25">
      <c r="A79">
        <v>2090</v>
      </c>
      <c r="H79" s="9">
        <f t="shared" ca="1" si="4"/>
        <v>0</v>
      </c>
      <c r="I79" s="9">
        <f ca="1">MAX(IF(A79&lt;=2030, E79, VLOOKUP(2030, $A$3:$E$24, 5, FALSE)) - SUM($H$3:H79), 0)</f>
        <v>36270309.523809522</v>
      </c>
      <c r="K79">
        <f ca="1">I79*'Emissions by Age'!C78</f>
        <v>26820435.586775675</v>
      </c>
    </row>
    <row r="80" spans="1:11" x14ac:dyDescent="0.25">
      <c r="A80">
        <v>2091</v>
      </c>
      <c r="H80" s="9">
        <f t="shared" ca="1" si="4"/>
        <v>0</v>
      </c>
      <c r="I80" s="9">
        <f ca="1">MAX(IF(A80&lt;=2030, E80, VLOOKUP(2030, $A$3:$E$24, 5, FALSE)) - SUM($H$3:H80), 0)</f>
        <v>36270309.523809522</v>
      </c>
      <c r="K80">
        <f ca="1">I80*'Emissions by Age'!C79</f>
        <v>25774438.598891422</v>
      </c>
    </row>
    <row r="81" spans="1:11" x14ac:dyDescent="0.25">
      <c r="A81">
        <v>2092</v>
      </c>
      <c r="H81" s="9">
        <f t="shared" ca="1" si="4"/>
        <v>0</v>
      </c>
      <c r="I81" s="9">
        <f ca="1">MAX(IF(A81&lt;=2030, E81, VLOOKUP(2030, $A$3:$E$24, 5, FALSE)) - SUM($H$3:H81), 0)</f>
        <v>36270309.523809522</v>
      </c>
      <c r="K81">
        <f ca="1">I81*'Emissions by Age'!C80</f>
        <v>24769235.493534654</v>
      </c>
    </row>
    <row r="82" spans="1:11" x14ac:dyDescent="0.25">
      <c r="A82">
        <v>2093</v>
      </c>
      <c r="H82" s="9">
        <f t="shared" ca="1" si="4"/>
        <v>1982500</v>
      </c>
      <c r="I82" s="9">
        <f ca="1">MAX(IF(A82&lt;=2030, E82, VLOOKUP(2030, $A$3:$E$24, 5, FALSE)) - SUM($H$3:H82), 0)</f>
        <v>34287809.523809522</v>
      </c>
      <c r="K82">
        <f ca="1">I82*'Emissions by Age'!C81</f>
        <v>22502173.514661547</v>
      </c>
    </row>
    <row r="83" spans="1:11" x14ac:dyDescent="0.25">
      <c r="A83">
        <v>2094</v>
      </c>
      <c r="H83" s="9">
        <f t="shared" ca="1" si="4"/>
        <v>2001380.9523809524</v>
      </c>
      <c r="I83" s="9">
        <f ca="1">MAX(IF(A83&lt;=2030, E83, VLOOKUP(2030, $A$3:$E$24, 5, FALSE)) - SUM($H$3:H83), 0)</f>
        <v>32286428.571428571</v>
      </c>
      <c r="K83">
        <f ca="1">I83*'Emissions by Age'!C82</f>
        <v>20362360.549767874</v>
      </c>
    </row>
    <row r="84" spans="1:11" x14ac:dyDescent="0.25">
      <c r="A84">
        <v>2095</v>
      </c>
      <c r="H84" s="9">
        <f t="shared" ca="1" si="4"/>
        <v>2020261.9047619046</v>
      </c>
      <c r="I84" s="9">
        <f ca="1">MAX(IF(A84&lt;=2030, E84, VLOOKUP(2030, $A$3:$E$24, 5, FALSE)) - SUM($H$3:H84), 0)</f>
        <v>30266166.666666664</v>
      </c>
      <c r="K84">
        <f ca="1">I84*'Emissions by Age'!C83</f>
        <v>18343783.781747404</v>
      </c>
    </row>
    <row r="85" spans="1:11" x14ac:dyDescent="0.25">
      <c r="A85">
        <v>2096</v>
      </c>
      <c r="H85" s="9">
        <f t="shared" ca="1" si="4"/>
        <v>2039142.857142857</v>
      </c>
      <c r="I85" s="9">
        <f ca="1">MAX(IF(A85&lt;=2030, E85, VLOOKUP(2030, $A$3:$E$24, 5, FALSE)) - SUM($H$3:H85), 0)</f>
        <v>28227023.809523806</v>
      </c>
      <c r="K85">
        <f ca="1">I85*'Emissions by Age'!C84</f>
        <v>16440687.735694064</v>
      </c>
    </row>
    <row r="86" spans="1:11" x14ac:dyDescent="0.25">
      <c r="A86">
        <v>2097</v>
      </c>
      <c r="H86" s="9">
        <f t="shared" ca="1" si="4"/>
        <v>2058023.8095238095</v>
      </c>
      <c r="I86" s="9">
        <f ca="1">MAX(IF(A86&lt;=2030, E86, VLOOKUP(2030, $A$3:$E$24, 5, FALSE)) - SUM($H$3:H86), 0)</f>
        <v>26169000</v>
      </c>
      <c r="K86">
        <f ca="1">I86*'Emissions by Age'!C85</f>
        <v>14647564.058064727</v>
      </c>
    </row>
    <row r="87" spans="1:11" x14ac:dyDescent="0.25">
      <c r="A87">
        <v>2098</v>
      </c>
      <c r="H87" s="9">
        <f t="shared" ca="1" si="4"/>
        <v>2076904.7619047619</v>
      </c>
      <c r="I87" s="9">
        <f ca="1">MAX(IF(A87&lt;=2030, E87, VLOOKUP(2030, $A$3:$E$24, 5, FALSE)) - SUM($H$3:H87), 0)</f>
        <v>24092095.238095239</v>
      </c>
      <c r="K87">
        <f ca="1">I87*'Emissions by Age'!C86</f>
        <v>12959141.674101774</v>
      </c>
    </row>
    <row r="88" spans="1:11" x14ac:dyDescent="0.25">
      <c r="A88">
        <v>2099</v>
      </c>
      <c r="H88" s="9">
        <f t="shared" ca="1" si="4"/>
        <v>2095785.7142857141</v>
      </c>
      <c r="I88" s="9">
        <f ca="1">MAX(IF(A88&lt;=2030, E88, VLOOKUP(2030, $A$3:$E$24, 5, FALSE)) - SUM($H$3:H88), 0)</f>
        <v>21996309.523809522</v>
      </c>
      <c r="K88">
        <f ca="1">I88*'Emissions by Age'!C87</f>
        <v>11370377.310631465</v>
      </c>
    </row>
    <row r="89" spans="1:11" x14ac:dyDescent="0.25">
      <c r="A89">
        <v>2100</v>
      </c>
      <c r="H89" s="9">
        <f t="shared" ca="1" si="4"/>
        <v>2114666.6666666665</v>
      </c>
      <c r="I89" s="9">
        <f ca="1">MAX(IF(A89&lt;=2030, E89, VLOOKUP(2030, $A$3:$E$24, 5, FALSE)) - SUM($H$3:H89), 0)</f>
        <v>19881642.857142858</v>
      </c>
      <c r="K89">
        <f ca="1">I89*'Emissions by Age'!C88</f>
        <v>9876446.3717418294</v>
      </c>
    </row>
    <row r="90" spans="1:11" x14ac:dyDescent="0.25">
      <c r="A90">
        <v>2101</v>
      </c>
      <c r="H90" s="9">
        <f t="shared" ca="1" si="4"/>
        <v>2133547.6190476189</v>
      </c>
      <c r="I90" s="9">
        <f ca="1">MAX(IF(A90&lt;=2030, E90, VLOOKUP(2030, $A$3:$E$24, 5, FALSE)) - SUM($H$3:H90), 0)</f>
        <v>17748095.238095239</v>
      </c>
      <c r="K90">
        <f ca="1">I90*'Emissions by Age'!C89</f>
        <v>8472734.1552224718</v>
      </c>
    </row>
    <row r="91" spans="1:11" x14ac:dyDescent="0.25">
      <c r="A91">
        <v>2102</v>
      </c>
      <c r="H91" s="9">
        <f t="shared" ca="1" si="4"/>
        <v>2152428.5714285714</v>
      </c>
      <c r="I91" s="9">
        <f ca="1">MAX(IF(A91&lt;=2030, E91, VLOOKUP(2030, $A$3:$E$24, 5, FALSE)) - SUM($H$3:H91), 0)</f>
        <v>15595666.666666668</v>
      </c>
      <c r="K91">
        <f ca="1">I91*'Emissions by Age'!C90</f>
        <v>7154827.3980185371</v>
      </c>
    </row>
    <row r="92" spans="1:11" x14ac:dyDescent="0.25">
      <c r="A92">
        <v>2103</v>
      </c>
      <c r="H92" s="9">
        <f t="shared" ca="1" si="4"/>
        <v>2171309.5238095238</v>
      </c>
      <c r="I92" s="9">
        <f ca="1">MAX(IF(A92&lt;=2030, E92, VLOOKUP(2030, $A$3:$E$24, 5, FALSE)) - SUM($H$3:H92), 0)</f>
        <v>13424357.142857146</v>
      </c>
      <c r="K92">
        <f ca="1">I92*'Emissions by Age'!C91</f>
        <v>5918506.1393117728</v>
      </c>
    </row>
    <row r="93" spans="1:11" x14ac:dyDescent="0.25">
      <c r="A93">
        <v>2104</v>
      </c>
      <c r="H93" s="9">
        <f t="shared" ca="1" si="4"/>
        <v>2190190.4761904762</v>
      </c>
      <c r="I93" s="9">
        <f ca="1">MAX(IF(A93&lt;=2030, E93, VLOOKUP(2030, $A$3:$E$24, 5, FALSE)) - SUM($H$3:H93), 0)</f>
        <v>11234166.666666668</v>
      </c>
      <c r="K93">
        <f ca="1">I93*'Emissions by Age'!C92</f>
        <v>4759735.8901937762</v>
      </c>
    </row>
    <row r="94" spans="1:11" x14ac:dyDescent="0.25">
      <c r="A94">
        <v>2105</v>
      </c>
      <c r="H94" s="9">
        <f t="shared" ca="1" si="4"/>
        <v>2209071.4285714282</v>
      </c>
      <c r="I94" s="9">
        <f ca="1">MAX(IF(A94&lt;=2030, E94, VLOOKUP(2030, $A$3:$E$24, 5, FALSE)) - SUM($H$3:H94), 0)</f>
        <v>9025095.2380952388</v>
      </c>
      <c r="K94">
        <f ca="1">I94*'Emissions by Age'!C93</f>
        <v>3674660.0992397182</v>
      </c>
    </row>
    <row r="95" spans="1:11" x14ac:dyDescent="0.25">
      <c r="A95">
        <v>2106</v>
      </c>
      <c r="H95" s="9">
        <f t="shared" ca="1" si="4"/>
        <v>2227952.3809523811</v>
      </c>
      <c r="I95" s="9">
        <f ca="1">MAX(IF(A95&lt;=2030, E95, VLOOKUP(2030, $A$3:$E$24, 5, FALSE)) - SUM($H$3:H95), 0)</f>
        <v>6797142.8571428582</v>
      </c>
      <c r="K95">
        <f ca="1">I95*'Emissions by Age'!C94</f>
        <v>2659592.9036254664</v>
      </c>
    </row>
    <row r="96" spans="1:11" x14ac:dyDescent="0.25">
      <c r="A96">
        <v>2107</v>
      </c>
      <c r="H96" s="9">
        <f t="shared" ca="1" si="4"/>
        <v>2246833.333333333</v>
      </c>
      <c r="I96" s="9">
        <f ca="1">MAX(IF(A96&lt;=2030, E96, VLOOKUP(2030, $A$3:$E$24, 5, FALSE)) - SUM($H$3:H96), 0)</f>
        <v>4550309.5238095261</v>
      </c>
      <c r="K96">
        <f ca="1">I96*'Emissions by Age'!C95</f>
        <v>1711012.1557571162</v>
      </c>
    </row>
    <row r="97" spans="1:11" x14ac:dyDescent="0.25">
      <c r="A97">
        <v>2108</v>
      </c>
      <c r="H97" s="9">
        <f t="shared" ca="1" si="4"/>
        <v>2265714.2857142859</v>
      </c>
      <c r="I97" s="9">
        <f ca="1">MAX(IF(A97&lt;=2030, E97, VLOOKUP(2030, $A$3:$E$24, 5, FALSE)) - SUM($H$3:H97), 0)</f>
        <v>2284595.2380952388</v>
      </c>
      <c r="K97">
        <f ca="1">I97*'Emissions by Age'!C96</f>
        <v>825552.71569955663</v>
      </c>
    </row>
    <row r="98" spans="1:11" x14ac:dyDescent="0.25">
      <c r="A98">
        <v>2109</v>
      </c>
      <c r="H98" s="9">
        <f t="shared" ca="1" si="4"/>
        <v>2284595.2380952379</v>
      </c>
      <c r="I98" s="9">
        <f ca="1">MAX(IF(A98&lt;=2030, E98, VLOOKUP(2030, $A$3:$E$24, 5, FALSE)) - SUM($H$3:H98), 0)</f>
        <v>0</v>
      </c>
      <c r="K98">
        <f ca="1">I98*'Emissions by Age'!C97</f>
        <v>0</v>
      </c>
    </row>
    <row r="99" spans="1:11" x14ac:dyDescent="0.25">
      <c r="A99">
        <v>2110</v>
      </c>
      <c r="H99" s="9">
        <f t="shared" ca="1" si="4"/>
        <v>2303476.1904761908</v>
      </c>
      <c r="I99" s="9">
        <f ca="1">MAX(IF(A99&lt;=2030, E99, VLOOKUP(2030, $A$3:$E$24, 5, FALSE)) - SUM($H$3:H99), 0)</f>
        <v>0</v>
      </c>
      <c r="K99">
        <f ca="1">I99*'Emissions by Age'!C98</f>
        <v>0</v>
      </c>
    </row>
    <row r="100" spans="1:11" x14ac:dyDescent="0.25">
      <c r="A100">
        <v>2111</v>
      </c>
      <c r="H100" s="9">
        <f t="shared" ca="1" si="4"/>
        <v>2322357.1428571423</v>
      </c>
      <c r="I100" s="9">
        <f ca="1">MAX(IF(A100&lt;=2030, E100, VLOOKUP(2030, $A$3:$E$24, 5, FALSE)) - SUM($H$3:H100), 0)</f>
        <v>0</v>
      </c>
      <c r="K100">
        <f ca="1">I100*'Emissions by Age'!C99</f>
        <v>0</v>
      </c>
    </row>
    <row r="101" spans="1:11" x14ac:dyDescent="0.25">
      <c r="A101">
        <v>2112</v>
      </c>
      <c r="H101" s="9">
        <f t="shared" ca="1" si="4"/>
        <v>2341238.0952380951</v>
      </c>
      <c r="I101" s="9">
        <f ca="1">MAX(IF(A101&lt;=2030, E101, VLOOKUP(2030, $A$3:$E$24, 5, FALSE)) - SUM($H$3:H101), 0)</f>
        <v>0</v>
      </c>
      <c r="K101">
        <f ca="1">I101*'Emissions by Age'!C100</f>
        <v>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6"/>
  <sheetViews>
    <sheetView workbookViewId="0">
      <selection activeCell="C7" sqref="C7"/>
    </sheetView>
  </sheetViews>
  <sheetFormatPr defaultRowHeight="15" x14ac:dyDescent="0.25"/>
  <cols>
    <col min="3" max="3" width="21.140625" customWidth="1"/>
    <col min="4" max="4" width="9.7109375" customWidth="1"/>
  </cols>
  <sheetData>
    <row r="1" spans="1:9" x14ac:dyDescent="0.25">
      <c r="A1" t="s">
        <v>4</v>
      </c>
      <c r="B1" t="s">
        <v>5</v>
      </c>
      <c r="C1" t="s">
        <v>6</v>
      </c>
    </row>
    <row r="2" spans="1:9" x14ac:dyDescent="0.25">
      <c r="A2">
        <v>1</v>
      </c>
      <c r="B2">
        <v>1000</v>
      </c>
      <c r="C2">
        <f>$E$4*B2/SUM($B$2:$B$80)</f>
        <v>15.203273288587795</v>
      </c>
    </row>
    <row r="3" spans="1:9" x14ac:dyDescent="0.25">
      <c r="A3">
        <v>2</v>
      </c>
      <c r="B3">
        <f>B2*(100-$E$7)/100</f>
        <v>961</v>
      </c>
      <c r="C3">
        <f>$E$4*B3/SUM($B$2:$B$80)</f>
        <v>14.610345630332871</v>
      </c>
      <c r="E3" t="s">
        <v>7</v>
      </c>
    </row>
    <row r="4" spans="1:9" x14ac:dyDescent="0.25">
      <c r="A4">
        <v>3</v>
      </c>
      <c r="B4">
        <f>B3*(100-$E$7)/100</f>
        <v>923.52099999999996</v>
      </c>
      <c r="C4">
        <f>$E$4*B4/SUM($B$2:$B$80)</f>
        <v>14.040542150749888</v>
      </c>
      <c r="E4">
        <v>373</v>
      </c>
      <c r="F4" t="s">
        <v>8</v>
      </c>
      <c r="I4" t="s">
        <v>22</v>
      </c>
    </row>
    <row r="5" spans="1:9" x14ac:dyDescent="0.25">
      <c r="A5">
        <v>4</v>
      </c>
      <c r="B5">
        <f>B4*(100-$E$7)/100</f>
        <v>887.50368099999992</v>
      </c>
      <c r="C5">
        <f>$E$4*B5/SUM($B$2:$B$80)</f>
        <v>13.49296100687064</v>
      </c>
    </row>
    <row r="6" spans="1:9" x14ac:dyDescent="0.25">
      <c r="A6">
        <v>5</v>
      </c>
      <c r="B6">
        <f>B5*(100-$E$7)/100</f>
        <v>852.89103744099998</v>
      </c>
      <c r="C6">
        <f>$E$4*B6/SUM($B$2:$B$80)</f>
        <v>12.966735527602689</v>
      </c>
      <c r="E6" t="s">
        <v>9</v>
      </c>
    </row>
    <row r="7" spans="1:9" x14ac:dyDescent="0.25">
      <c r="A7">
        <v>6</v>
      </c>
      <c r="B7">
        <f>B6*(100-$E$7)/100</f>
        <v>819.62828698080091</v>
      </c>
      <c r="C7">
        <f>$E$4*B7/SUM($B$2:$B$80)</f>
        <v>12.46103284202618</v>
      </c>
      <c r="E7">
        <v>3.9</v>
      </c>
      <c r="F7" t="s">
        <v>10</v>
      </c>
      <c r="I7" t="s">
        <v>22</v>
      </c>
    </row>
    <row r="8" spans="1:9" x14ac:dyDescent="0.25">
      <c r="A8">
        <v>7</v>
      </c>
      <c r="B8">
        <f>B7*(100-$E$7)/100</f>
        <v>787.66278378854952</v>
      </c>
      <c r="C8">
        <f>$E$4*B8/SUM($B$2:$B$80)</f>
        <v>11.975052561187159</v>
      </c>
    </row>
    <row r="9" spans="1:9" x14ac:dyDescent="0.25">
      <c r="A9">
        <v>8</v>
      </c>
      <c r="B9">
        <f>B8*(100-$E$7)/100</f>
        <v>756.94393522079599</v>
      </c>
      <c r="C9">
        <f>$E$4*B9/SUM($B$2:$B$80)</f>
        <v>11.508025511300858</v>
      </c>
    </row>
    <row r="10" spans="1:9" x14ac:dyDescent="0.25">
      <c r="A10">
        <v>9</v>
      </c>
      <c r="B10">
        <f>B9*(100-$E$7)/100</f>
        <v>727.42312174718495</v>
      </c>
      <c r="C10">
        <f>$E$4*B10/SUM($B$2:$B$80)</f>
        <v>11.059212516360125</v>
      </c>
      <c r="E10" s="3"/>
    </row>
    <row r="11" spans="1:9" x14ac:dyDescent="0.25">
      <c r="A11">
        <v>10</v>
      </c>
      <c r="B11">
        <f>B10*(100-$E$7)/100</f>
        <v>699.05361999904471</v>
      </c>
      <c r="C11">
        <f>$E$4*B11/SUM($B$2:$B$80)</f>
        <v>10.627903228222079</v>
      </c>
    </row>
    <row r="12" spans="1:9" x14ac:dyDescent="0.25">
      <c r="A12">
        <v>11</v>
      </c>
      <c r="B12">
        <f>B11*(100-$E$7)/100</f>
        <v>671.79052881908194</v>
      </c>
      <c r="C12">
        <f>$E$4*B12/SUM($B$2:$B$80)</f>
        <v>10.213415002321417</v>
      </c>
    </row>
    <row r="13" spans="1:9" x14ac:dyDescent="0.25">
      <c r="A13">
        <v>12</v>
      </c>
      <c r="B13">
        <f>B12*(100-$E$7)/100</f>
        <v>645.59069819513775</v>
      </c>
      <c r="C13">
        <f>$E$4*B13/SUM($B$2:$B$80)</f>
        <v>9.8150918172308828</v>
      </c>
    </row>
    <row r="14" spans="1:9" x14ac:dyDescent="0.25">
      <c r="A14">
        <v>13</v>
      </c>
      <c r="B14">
        <f>B13*(100-$E$7)/100</f>
        <v>620.41266096552727</v>
      </c>
      <c r="C14">
        <f>$E$4*B14/SUM($B$2:$B$80)</f>
        <v>9.4323032363588766</v>
      </c>
    </row>
    <row r="15" spans="1:9" x14ac:dyDescent="0.25">
      <c r="A15">
        <v>14</v>
      </c>
      <c r="B15">
        <f>B14*(100-$E$7)/100</f>
        <v>596.21656718787165</v>
      </c>
      <c r="C15">
        <f>$E$4*B15/SUM($B$2:$B$80)</f>
        <v>9.0644434101408802</v>
      </c>
    </row>
    <row r="16" spans="1:9" x14ac:dyDescent="0.25">
      <c r="A16">
        <v>15</v>
      </c>
      <c r="B16">
        <f>B15*(100-$E$7)/100</f>
        <v>572.96412106754462</v>
      </c>
      <c r="C16">
        <f>$E$4*B16/SUM($B$2:$B$80)</f>
        <v>8.7109301171453843</v>
      </c>
    </row>
    <row r="17" spans="1:3" x14ac:dyDescent="0.25">
      <c r="A17">
        <v>16</v>
      </c>
      <c r="B17">
        <f>B16*(100-$E$7)/100</f>
        <v>550.61852034591038</v>
      </c>
      <c r="C17">
        <f>$E$4*B17/SUM($B$2:$B$80)</f>
        <v>8.3712038425767155</v>
      </c>
    </row>
    <row r="18" spans="1:3" x14ac:dyDescent="0.25">
      <c r="A18">
        <v>17</v>
      </c>
      <c r="B18">
        <f>B17*(100-$E$7)/100</f>
        <v>529.14439805241989</v>
      </c>
      <c r="C18">
        <f>$E$4*B18/SUM($B$2:$B$80)</f>
        <v>8.0447268927162234</v>
      </c>
    </row>
    <row r="19" spans="1:3" x14ac:dyDescent="0.25">
      <c r="A19">
        <v>18</v>
      </c>
      <c r="B19">
        <f>B18*(100-$E$7)/100</f>
        <v>508.5077665283755</v>
      </c>
      <c r="C19">
        <f>$E$4*B19/SUM($B$2:$B$80)</f>
        <v>7.7309825439002902</v>
      </c>
    </row>
    <row r="20" spans="1:3" x14ac:dyDescent="0.25">
      <c r="A20">
        <v>19</v>
      </c>
      <c r="B20">
        <f>B19*(100-$E$7)/100</f>
        <v>488.67596363376884</v>
      </c>
      <c r="C20">
        <f>$E$4*B20/SUM($B$2:$B$80)</f>
        <v>7.4294742246881782</v>
      </c>
    </row>
    <row r="21" spans="1:3" x14ac:dyDescent="0.25">
      <c r="A21">
        <v>20</v>
      </c>
      <c r="B21">
        <f>B20*(100-$E$7)/100</f>
        <v>469.61760105205184</v>
      </c>
      <c r="C21">
        <f>$E$4*B21/SUM($B$2:$B$80)</f>
        <v>7.139724729925339</v>
      </c>
    </row>
    <row r="22" spans="1:3" x14ac:dyDescent="0.25">
      <c r="A22">
        <v>21</v>
      </c>
      <c r="B22">
        <f>B21*(100-$E$7)/100</f>
        <v>451.30251461102176</v>
      </c>
      <c r="C22">
        <f>$E$4*B22/SUM($B$2:$B$80)</f>
        <v>6.8612754654582497</v>
      </c>
    </row>
    <row r="23" spans="1:3" x14ac:dyDescent="0.25">
      <c r="A23">
        <v>22</v>
      </c>
      <c r="B23">
        <f>B22*(100-$E$7)/100</f>
        <v>433.70171654119184</v>
      </c>
      <c r="C23">
        <f>$E$4*B23/SUM($B$2:$B$80)</f>
        <v>6.5936857223053771</v>
      </c>
    </row>
    <row r="24" spans="1:3" x14ac:dyDescent="0.25">
      <c r="A24">
        <v>23</v>
      </c>
      <c r="B24">
        <f>B23*(100-$E$7)/100</f>
        <v>416.78734959608533</v>
      </c>
      <c r="C24">
        <f>$E$4*B24/SUM($B$2:$B$80)</f>
        <v>6.3365319791354677</v>
      </c>
    </row>
    <row r="25" spans="1:3" x14ac:dyDescent="0.25">
      <c r="A25">
        <v>24</v>
      </c>
      <c r="B25">
        <f>B24*(100-$E$7)/100</f>
        <v>400.53264296183801</v>
      </c>
      <c r="C25">
        <f>$E$4*B25/SUM($B$2:$B$80)</f>
        <v>6.0894072319491839</v>
      </c>
    </row>
    <row r="26" spans="1:3" x14ac:dyDescent="0.25">
      <c r="A26">
        <v>25</v>
      </c>
      <c r="B26">
        <f>B25*(100-$E$7)/100</f>
        <v>384.91186988632631</v>
      </c>
      <c r="C26">
        <f>$E$4*B26/SUM($B$2:$B$80)</f>
        <v>5.8519203499031658</v>
      </c>
    </row>
    <row r="27" spans="1:3" x14ac:dyDescent="0.25">
      <c r="A27">
        <v>26</v>
      </c>
      <c r="B27">
        <f>B26*(100-$E$7)/100</f>
        <v>369.90030696075956</v>
      </c>
      <c r="C27">
        <f>$E$4*B27/SUM($B$2:$B$80)</f>
        <v>5.6236954562569412</v>
      </c>
    </row>
    <row r="28" spans="1:3" x14ac:dyDescent="0.25">
      <c r="A28">
        <v>27</v>
      </c>
      <c r="B28">
        <f>B27*(100-$E$7)/100</f>
        <v>355.47419498928991</v>
      </c>
      <c r="C28">
        <f>$E$4*B28/SUM($B$2:$B$80)</f>
        <v>5.4043713334629206</v>
      </c>
    </row>
    <row r="29" spans="1:3" x14ac:dyDescent="0.25">
      <c r="A29">
        <v>28</v>
      </c>
      <c r="B29">
        <f>B28*(100-$E$7)/100</f>
        <v>341.61070138470757</v>
      </c>
      <c r="C29">
        <f>$E$4*B29/SUM($B$2:$B$80)</f>
        <v>5.193600851457866</v>
      </c>
    </row>
    <row r="30" spans="1:3" x14ac:dyDescent="0.25">
      <c r="A30">
        <v>29</v>
      </c>
      <c r="B30">
        <f>B29*(100-$E$7)/100</f>
        <v>328.28788403070394</v>
      </c>
      <c r="C30">
        <f>$E$4*B30/SUM($B$2:$B$80)</f>
        <v>4.9910504182510085</v>
      </c>
    </row>
    <row r="31" spans="1:3" x14ac:dyDescent="0.25">
      <c r="A31">
        <v>30</v>
      </c>
      <c r="B31">
        <f>B30*(100-$E$7)/100</f>
        <v>315.48465655350645</v>
      </c>
      <c r="C31">
        <f>$E$4*B31/SUM($B$2:$B$80)</f>
        <v>4.7963994519392186</v>
      </c>
    </row>
    <row r="32" spans="1:3" x14ac:dyDescent="0.25">
      <c r="A32">
        <v>31</v>
      </c>
      <c r="B32">
        <f>B31*(100-$E$7)/100</f>
        <v>303.1807549479197</v>
      </c>
      <c r="C32">
        <f>$E$4*B32/SUM($B$2:$B$80)</f>
        <v>4.6093398733135897</v>
      </c>
    </row>
    <row r="33" spans="1:3" x14ac:dyDescent="0.25">
      <c r="A33">
        <v>32</v>
      </c>
      <c r="B33">
        <f>B32*(100-$E$7)/100</f>
        <v>291.35670550495081</v>
      </c>
      <c r="C33">
        <f>$E$4*B33/SUM($B$2:$B$80)</f>
        <v>4.4295756182543586</v>
      </c>
    </row>
    <row r="34" spans="1:3" x14ac:dyDescent="0.25">
      <c r="A34">
        <v>33</v>
      </c>
      <c r="B34">
        <f>B33*(100-$E$7)/100</f>
        <v>279.9937939902577</v>
      </c>
      <c r="C34">
        <f>$E$4*B34/SUM($B$2:$B$80)</f>
        <v>4.2568221691424384</v>
      </c>
    </row>
    <row r="35" spans="1:3" x14ac:dyDescent="0.25">
      <c r="A35">
        <v>34</v>
      </c>
      <c r="B35">
        <f>B34*(100-$E$7)/100</f>
        <v>269.07403602463762</v>
      </c>
      <c r="C35">
        <f>$E$4*B35/SUM($B$2:$B$80)</f>
        <v>4.0908061045458828</v>
      </c>
    </row>
    <row r="36" spans="1:3" x14ac:dyDescent="0.25">
      <c r="A36">
        <v>35</v>
      </c>
      <c r="B36">
        <f>B35*(100-$E$7)/100</f>
        <v>258.58014861967672</v>
      </c>
      <c r="C36">
        <f>$E$4*B36/SUM($B$2:$B$80)</f>
        <v>3.9312646664685933</v>
      </c>
    </row>
    <row r="37" spans="1:3" x14ac:dyDescent="0.25">
      <c r="A37">
        <v>36</v>
      </c>
      <c r="B37">
        <f>B36*(100-$E$7)/100</f>
        <v>248.4955228235093</v>
      </c>
      <c r="C37">
        <f>$E$4*B37/SUM($B$2:$B$80)</f>
        <v>3.777945344476318</v>
      </c>
    </row>
    <row r="38" spans="1:3" x14ac:dyDescent="0.25">
      <c r="A38">
        <v>37</v>
      </c>
      <c r="B38">
        <f>B37*(100-$E$7)/100</f>
        <v>238.80419743339243</v>
      </c>
      <c r="C38">
        <f>$E$4*B38/SUM($B$2:$B$80)</f>
        <v>3.6306054760417408</v>
      </c>
    </row>
    <row r="39" spans="1:3" x14ac:dyDescent="0.25">
      <c r="A39">
        <v>38</v>
      </c>
      <c r="B39">
        <f>B38*(100-$E$7)/100</f>
        <v>229.49083373349012</v>
      </c>
      <c r="C39">
        <f>$E$4*B39/SUM($B$2:$B$80)</f>
        <v>3.4890118624761128</v>
      </c>
    </row>
    <row r="40" spans="1:3" x14ac:dyDescent="0.25">
      <c r="A40">
        <v>39</v>
      </c>
      <c r="B40">
        <f>B39*(100-$E$7)/100</f>
        <v>220.54069121788399</v>
      </c>
      <c r="C40">
        <f>$E$4*B40/SUM($B$2:$B$80)</f>
        <v>3.3529403998395444</v>
      </c>
    </row>
    <row r="41" spans="1:3" x14ac:dyDescent="0.25">
      <c r="A41">
        <v>40</v>
      </c>
      <c r="B41">
        <f>B40*(100-$E$7)/100</f>
        <v>211.93960426038652</v>
      </c>
      <c r="C41">
        <f>$E$4*B41/SUM($B$2:$B$80)</f>
        <v>3.2221757242458025</v>
      </c>
    </row>
    <row r="42" spans="1:3" x14ac:dyDescent="0.25">
      <c r="A42">
        <v>41</v>
      </c>
      <c r="B42">
        <f>B41*(100-$E$7)/100</f>
        <v>203.67395969423143</v>
      </c>
      <c r="C42">
        <f>$E$4*B42/SUM($B$2:$B$80)</f>
        <v>3.0965108710002154</v>
      </c>
    </row>
    <row r="43" spans="1:3" x14ac:dyDescent="0.25">
      <c r="A43">
        <v>42</v>
      </c>
      <c r="B43">
        <f>B42*(100-$E$7)/100</f>
        <v>195.7306752661564</v>
      </c>
      <c r="C43">
        <f>$E$4*B43/SUM($B$2:$B$80)</f>
        <v>2.9757469470312068</v>
      </c>
    </row>
    <row r="44" spans="1:3" x14ac:dyDescent="0.25">
      <c r="A44">
        <v>43</v>
      </c>
      <c r="B44">
        <f>B43*(100-$E$7)/100</f>
        <v>188.09717893077629</v>
      </c>
      <c r="C44">
        <f>$E$4*B44/SUM($B$2:$B$80)</f>
        <v>2.8596928160969899</v>
      </c>
    </row>
    <row r="45" spans="1:3" x14ac:dyDescent="0.25">
      <c r="A45">
        <v>44</v>
      </c>
      <c r="B45">
        <f>B44*(100-$E$7)/100</f>
        <v>180.76138895247601</v>
      </c>
      <c r="C45">
        <f>$E$4*B45/SUM($B$2:$B$80)</f>
        <v>2.7481647962692075</v>
      </c>
    </row>
    <row r="46" spans="1:3" x14ac:dyDescent="0.25">
      <c r="A46">
        <v>45</v>
      </c>
      <c r="B46">
        <f>B45*(100-$E$7)/100</f>
        <v>173.71169478332945</v>
      </c>
      <c r="C46">
        <f>$E$4*B46/SUM($B$2:$B$80)</f>
        <v>2.6409863692147084</v>
      </c>
    </row>
    <row r="47" spans="1:3" x14ac:dyDescent="0.25">
      <c r="A47">
        <v>46</v>
      </c>
      <c r="B47">
        <f>B46*(100-$E$7)/100</f>
        <v>166.93693868677957</v>
      </c>
      <c r="C47">
        <f>$E$4*B47/SUM($B$2:$B$80)</f>
        <v>2.5379879008153341</v>
      </c>
    </row>
    <row r="48" spans="1:3" x14ac:dyDescent="0.25">
      <c r="A48">
        <v>47</v>
      </c>
      <c r="B48">
        <f>B47*(100-$E$7)/100</f>
        <v>160.42639807799517</v>
      </c>
      <c r="C48">
        <f>$E$4*B48/SUM($B$2:$B$80)</f>
        <v>2.4390063726835365</v>
      </c>
    </row>
    <row r="49" spans="1:3" x14ac:dyDescent="0.25">
      <c r="A49">
        <v>48</v>
      </c>
      <c r="B49">
        <f>B48*(100-$E$7)/100</f>
        <v>154.16976855295334</v>
      </c>
      <c r="C49">
        <f>$E$4*B49/SUM($B$2:$B$80)</f>
        <v>2.3438851241488781</v>
      </c>
    </row>
    <row r="50" spans="1:3" x14ac:dyDescent="0.25">
      <c r="A50">
        <v>49</v>
      </c>
      <c r="B50">
        <f>B49*(100-$E$7)/100</f>
        <v>148.15714757938815</v>
      </c>
      <c r="C50">
        <f>$E$4*B50/SUM($B$2:$B$80)</f>
        <v>2.2524736043070717</v>
      </c>
    </row>
    <row r="51" spans="1:3" x14ac:dyDescent="0.25">
      <c r="A51">
        <v>50</v>
      </c>
      <c r="B51">
        <f>B50*(100-$E$7)/100</f>
        <v>142.37901882379202</v>
      </c>
      <c r="C51">
        <f>$E$4*B51/SUM($B$2:$B$80)</f>
        <v>2.1646271337390961</v>
      </c>
    </row>
    <row r="52" spans="1:3" x14ac:dyDescent="0.25">
      <c r="A52">
        <v>51</v>
      </c>
      <c r="B52">
        <f>B51*(100-$E$7)/100</f>
        <v>136.82623708966412</v>
      </c>
      <c r="C52">
        <f>$E$4*B52/SUM($B$2:$B$80)</f>
        <v>2.0802066755232711</v>
      </c>
    </row>
    <row r="53" spans="1:3" x14ac:dyDescent="0.25">
      <c r="A53">
        <v>52</v>
      </c>
      <c r="B53">
        <f>B52*(100-$E$7)/100</f>
        <v>131.49001384316722</v>
      </c>
      <c r="C53">
        <f>$E$4*B53/SUM($B$2:$B$80)</f>
        <v>1.9990786151778634</v>
      </c>
    </row>
    <row r="54" spans="1:3" x14ac:dyDescent="0.25">
      <c r="A54">
        <v>53</v>
      </c>
      <c r="B54">
        <f>B53*(100-$E$7)/100</f>
        <v>126.36190330328368</v>
      </c>
      <c r="C54">
        <f>$E$4*B54/SUM($B$2:$B$80)</f>
        <v>1.9211145491859267</v>
      </c>
    </row>
    <row r="55" spans="1:3" x14ac:dyDescent="0.25">
      <c r="A55">
        <v>54</v>
      </c>
      <c r="B55">
        <f>B54*(100-$E$7)/100</f>
        <v>121.43378907445562</v>
      </c>
      <c r="C55">
        <f>$E$4*B55/SUM($B$2:$B$80)</f>
        <v>1.8461910817676754</v>
      </c>
    </row>
    <row r="56" spans="1:3" x14ac:dyDescent="0.25">
      <c r="A56">
        <v>55</v>
      </c>
      <c r="B56">
        <f>B55*(100-$E$7)/100</f>
        <v>116.69787130055184</v>
      </c>
      <c r="C56">
        <f>$E$4*B56/SUM($B$2:$B$80)</f>
        <v>1.774189629578736</v>
      </c>
    </row>
    <row r="57" spans="1:3" x14ac:dyDescent="0.25">
      <c r="A57">
        <v>56</v>
      </c>
      <c r="B57">
        <f>B56*(100-$E$7)/100</f>
        <v>112.1466543198303</v>
      </c>
      <c r="C57">
        <f>$E$4*B57/SUM($B$2:$B$80)</f>
        <v>1.704996234025165</v>
      </c>
    </row>
    <row r="58" spans="1:3" x14ac:dyDescent="0.25">
      <c r="A58">
        <v>57</v>
      </c>
      <c r="B58">
        <f>B57*(100-$E$7)/100</f>
        <v>107.77293480135691</v>
      </c>
      <c r="C58">
        <f>$E$4*B58/SUM($B$2:$B$80)</f>
        <v>1.6385013808981834</v>
      </c>
    </row>
    <row r="59" spans="1:3" x14ac:dyDescent="0.25">
      <c r="A59">
        <v>58</v>
      </c>
      <c r="B59">
        <f>B58*(100-$E$7)/100</f>
        <v>103.56979034410398</v>
      </c>
      <c r="C59">
        <f>$E$4*B59/SUM($B$2:$B$80)</f>
        <v>1.574599827043154</v>
      </c>
    </row>
    <row r="60" spans="1:3" x14ac:dyDescent="0.25">
      <c r="A60">
        <v>59</v>
      </c>
      <c r="B60">
        <f>B59*(100-$E$7)/100</f>
        <v>99.530568520683914</v>
      </c>
      <c r="C60">
        <f>$E$4*B60/SUM($B$2:$B$80)</f>
        <v>1.513190433788471</v>
      </c>
    </row>
    <row r="61" spans="1:3" x14ac:dyDescent="0.25">
      <c r="A61">
        <v>60</v>
      </c>
      <c r="B61">
        <f>B60*(100-$E$7)/100</f>
        <v>95.648876348377229</v>
      </c>
      <c r="C61">
        <f>$E$4*B61/SUM($B$2:$B$80)</f>
        <v>1.4541760068707204</v>
      </c>
    </row>
    <row r="62" spans="1:3" x14ac:dyDescent="0.25">
      <c r="A62">
        <v>61</v>
      </c>
      <c r="B62">
        <f>B61*(100-$E$7)/100</f>
        <v>91.918570170790517</v>
      </c>
      <c r="C62">
        <f>$E$4*B62/SUM($B$2:$B$80)</f>
        <v>1.3974631426027624</v>
      </c>
    </row>
    <row r="63" spans="1:3" x14ac:dyDescent="0.25">
      <c r="A63">
        <v>62</v>
      </c>
      <c r="B63">
        <f>B62*(100-$E$7)/100</f>
        <v>88.333745934129681</v>
      </c>
      <c r="C63">
        <f>$E$4*B63/SUM($B$2:$B$80)</f>
        <v>1.3429620800412545</v>
      </c>
    </row>
    <row r="64" spans="1:3" x14ac:dyDescent="0.25">
      <c r="A64">
        <v>63</v>
      </c>
      <c r="B64">
        <f>B63*(100-$E$7)/100</f>
        <v>84.888729842698609</v>
      </c>
      <c r="C64">
        <f>$E$4*B64/SUM($B$2:$B$80)</f>
        <v>1.2905865589196455</v>
      </c>
    </row>
    <row r="65" spans="1:3" x14ac:dyDescent="0.25">
      <c r="A65">
        <v>64</v>
      </c>
      <c r="B65">
        <f>B64*(100-$E$7)/100</f>
        <v>81.578069378833362</v>
      </c>
      <c r="C65">
        <f>$E$4*B65/SUM($B$2:$B$80)</f>
        <v>1.2402536831217792</v>
      </c>
    </row>
    <row r="66" spans="1:3" x14ac:dyDescent="0.25">
      <c r="A66">
        <v>65</v>
      </c>
      <c r="B66">
        <f>B65*(100-$E$7)/100</f>
        <v>78.396524673058863</v>
      </c>
      <c r="C66">
        <f>$E$4*B66/SUM($B$2:$B$80)</f>
        <v>1.1918837894800298</v>
      </c>
    </row>
    <row r="67" spans="1:3" x14ac:dyDescent="0.25">
      <c r="A67">
        <v>66</v>
      </c>
      <c r="B67">
        <f>B66*(100-$E$7)/100</f>
        <v>75.339060210809564</v>
      </c>
      <c r="C67">
        <f>$E$4*B67/SUM($B$2:$B$80)</f>
        <v>1.1454003216903086</v>
      </c>
    </row>
    <row r="68" spans="1:3" x14ac:dyDescent="0.25">
      <c r="A68">
        <v>67</v>
      </c>
      <c r="B68">
        <f>B67*(100-$E$7)/100</f>
        <v>72.40083686258798</v>
      </c>
      <c r="C68">
        <f>$E$4*B68/SUM($B$2:$B$80)</f>
        <v>1.1007297091443864</v>
      </c>
    </row>
    <row r="69" spans="1:3" x14ac:dyDescent="0.25">
      <c r="A69">
        <v>68</v>
      </c>
      <c r="B69">
        <f>B68*(100-$E$7)/100</f>
        <v>69.577204224947039</v>
      </c>
      <c r="C69">
        <f>$E$4*B69/SUM($B$2:$B$80)</f>
        <v>1.0578012504877552</v>
      </c>
    </row>
    <row r="70" spans="1:3" x14ac:dyDescent="0.25">
      <c r="A70">
        <v>69</v>
      </c>
      <c r="B70">
        <f>B69*(100-$E$7)/100</f>
        <v>66.863693260174102</v>
      </c>
      <c r="C70">
        <f>$E$4*B70/SUM($B$2:$B$80)</f>
        <v>1.0165470017187328</v>
      </c>
    </row>
    <row r="71" spans="1:3" x14ac:dyDescent="0.25">
      <c r="A71">
        <v>70</v>
      </c>
      <c r="B71">
        <f>B70*(100-$E$7)/100</f>
        <v>64.25600922302732</v>
      </c>
      <c r="C71">
        <f>$E$4*B71/SUM($B$2:$B$80)</f>
        <v>0.97690166865170225</v>
      </c>
    </row>
    <row r="72" spans="1:3" x14ac:dyDescent="0.25">
      <c r="A72">
        <v>71</v>
      </c>
      <c r="B72">
        <f>B71*(100-$E$7)/100</f>
        <v>61.750024863329251</v>
      </c>
      <c r="C72">
        <f>$E$4*B72/SUM($B$2:$B$80)</f>
        <v>0.93880250357428574</v>
      </c>
    </row>
    <row r="73" spans="1:3" x14ac:dyDescent="0.25">
      <c r="A73">
        <v>72</v>
      </c>
      <c r="B73">
        <f>B72*(100-$E$7)/100</f>
        <v>59.341773893659408</v>
      </c>
      <c r="C73">
        <f>$E$4*B73/SUM($B$2:$B$80)</f>
        <v>0.90218920593488849</v>
      </c>
    </row>
    <row r="74" spans="1:3" x14ac:dyDescent="0.25">
      <c r="A74">
        <v>73</v>
      </c>
      <c r="B74">
        <f>B73*(100-$E$7)/100</f>
        <v>57.02744471180668</v>
      </c>
      <c r="C74">
        <f>$E$4*B74/SUM($B$2:$B$80)</f>
        <v>0.86700382690342781</v>
      </c>
    </row>
    <row r="75" spans="1:3" x14ac:dyDescent="0.25">
      <c r="A75">
        <v>74</v>
      </c>
      <c r="B75">
        <f>B74*(100-$E$7)/100</f>
        <v>54.803374368046214</v>
      </c>
      <c r="C75">
        <f>$E$4*B75/SUM($B$2:$B$80)</f>
        <v>0.83319067765419408</v>
      </c>
    </row>
    <row r="76" spans="1:3" x14ac:dyDescent="0.25">
      <c r="A76">
        <v>75</v>
      </c>
      <c r="B76">
        <f>B75*(100-$E$7)/100</f>
        <v>52.666042767692403</v>
      </c>
      <c r="C76">
        <f>$E$4*B76/SUM($B$2:$B$80)</f>
        <v>0.80069624122568039</v>
      </c>
    </row>
    <row r="77" spans="1:3" x14ac:dyDescent="0.25">
      <c r="A77">
        <v>76</v>
      </c>
      <c r="B77">
        <f>B76*(100-$E$7)/100</f>
        <v>50.612067099752394</v>
      </c>
      <c r="C77">
        <f>$E$4*B77/SUM($B$2:$B$80)</f>
        <v>0.76946908781787871</v>
      </c>
    </row>
    <row r="78" spans="1:3" x14ac:dyDescent="0.25">
      <c r="A78">
        <v>77</v>
      </c>
      <c r="B78">
        <f>B77*(100-$E$7)/100</f>
        <v>48.63819648286205</v>
      </c>
      <c r="C78">
        <f>$E$4*B78/SUM($B$2:$B$80)</f>
        <v>0.7394597933929814</v>
      </c>
    </row>
    <row r="79" spans="1:3" x14ac:dyDescent="0.25">
      <c r="A79">
        <v>78</v>
      </c>
      <c r="B79">
        <f>B78*(100-$E$7)/100</f>
        <v>46.741306820030431</v>
      </c>
      <c r="C79">
        <f>$E$4*B79/SUM($B$2:$B$80)</f>
        <v>0.71062086145065506</v>
      </c>
    </row>
    <row r="80" spans="1:3" x14ac:dyDescent="0.25">
      <c r="A80">
        <v>79</v>
      </c>
      <c r="B80">
        <f>B79*(100-$E$7)/100</f>
        <v>44.918395854049237</v>
      </c>
      <c r="C80">
        <f>$E$4*B80/SUM($B$2:$B$80)</f>
        <v>0.68290664785407951</v>
      </c>
    </row>
    <row r="81" spans="1:3" x14ac:dyDescent="0.25">
      <c r="A81">
        <v>80</v>
      </c>
      <c r="C81">
        <f>C80*(100-$E$7)/100</f>
        <v>0.65627328858777034</v>
      </c>
    </row>
    <row r="82" spans="1:3" x14ac:dyDescent="0.25">
      <c r="A82">
        <v>81</v>
      </c>
      <c r="C82">
        <f t="shared" ref="C82:C136" si="0">C81*(100-$E$7)/100</f>
        <v>0.63067863033284721</v>
      </c>
    </row>
    <row r="83" spans="1:3" x14ac:dyDescent="0.25">
      <c r="A83">
        <v>82</v>
      </c>
      <c r="C83">
        <f t="shared" si="0"/>
        <v>0.60608216374986612</v>
      </c>
    </row>
    <row r="84" spans="1:3" x14ac:dyDescent="0.25">
      <c r="A84">
        <v>83</v>
      </c>
      <c r="C84">
        <f t="shared" si="0"/>
        <v>0.58244495936362128</v>
      </c>
    </row>
    <row r="85" spans="1:3" x14ac:dyDescent="0.25">
      <c r="A85">
        <v>84</v>
      </c>
      <c r="C85">
        <f t="shared" si="0"/>
        <v>0.55972960594844001</v>
      </c>
    </row>
    <row r="86" spans="1:3" x14ac:dyDescent="0.25">
      <c r="A86">
        <v>85</v>
      </c>
      <c r="C86">
        <f t="shared" si="0"/>
        <v>0.53790015131645086</v>
      </c>
    </row>
    <row r="87" spans="1:3" x14ac:dyDescent="0.25">
      <c r="A87">
        <v>86</v>
      </c>
      <c r="C87">
        <f t="shared" si="0"/>
        <v>0.51692204541510922</v>
      </c>
    </row>
    <row r="88" spans="1:3" x14ac:dyDescent="0.25">
      <c r="A88">
        <v>87</v>
      </c>
      <c r="C88">
        <f t="shared" si="0"/>
        <v>0.49676208564391994</v>
      </c>
    </row>
    <row r="89" spans="1:3" x14ac:dyDescent="0.25">
      <c r="A89">
        <v>88</v>
      </c>
      <c r="C89">
        <f t="shared" si="0"/>
        <v>0.47738836430380699</v>
      </c>
    </row>
    <row r="90" spans="1:3" x14ac:dyDescent="0.25">
      <c r="A90">
        <v>89</v>
      </c>
      <c r="C90">
        <f t="shared" si="0"/>
        <v>0.45877021809595847</v>
      </c>
    </row>
    <row r="91" spans="1:3" x14ac:dyDescent="0.25">
      <c r="A91">
        <v>90</v>
      </c>
      <c r="C91">
        <f t="shared" si="0"/>
        <v>0.44087817959021608</v>
      </c>
    </row>
    <row r="92" spans="1:3" x14ac:dyDescent="0.25">
      <c r="A92">
        <v>91</v>
      </c>
      <c r="C92">
        <f t="shared" si="0"/>
        <v>0.42368393058619769</v>
      </c>
    </row>
    <row r="93" spans="1:3" x14ac:dyDescent="0.25">
      <c r="A93">
        <v>92</v>
      </c>
      <c r="C93">
        <f t="shared" si="0"/>
        <v>0.40716025729333594</v>
      </c>
    </row>
    <row r="94" spans="1:3" x14ac:dyDescent="0.25">
      <c r="A94">
        <v>93</v>
      </c>
      <c r="C94">
        <f t="shared" si="0"/>
        <v>0.39128100725889581</v>
      </c>
    </row>
    <row r="95" spans="1:3" x14ac:dyDescent="0.25">
      <c r="A95">
        <v>94</v>
      </c>
      <c r="C95">
        <f t="shared" si="0"/>
        <v>0.37602104797579883</v>
      </c>
    </row>
    <row r="96" spans="1:3" x14ac:dyDescent="0.25">
      <c r="A96">
        <v>95</v>
      </c>
      <c r="C96">
        <f t="shared" si="0"/>
        <v>0.36135622710474263</v>
      </c>
    </row>
    <row r="97" spans="1:3" x14ac:dyDescent="0.25">
      <c r="A97">
        <v>96</v>
      </c>
      <c r="C97">
        <f t="shared" si="0"/>
        <v>0.34726333424765765</v>
      </c>
    </row>
    <row r="98" spans="1:3" x14ac:dyDescent="0.25">
      <c r="A98">
        <v>97</v>
      </c>
      <c r="C98">
        <f t="shared" si="0"/>
        <v>0.33372006421199901</v>
      </c>
    </row>
    <row r="99" spans="1:3" x14ac:dyDescent="0.25">
      <c r="A99">
        <v>98</v>
      </c>
      <c r="C99">
        <f t="shared" si="0"/>
        <v>0.32070498170773104</v>
      </c>
    </row>
    <row r="100" spans="1:3" x14ac:dyDescent="0.25">
      <c r="A100">
        <v>99</v>
      </c>
      <c r="C100">
        <f t="shared" si="0"/>
        <v>0.30819748742112951</v>
      </c>
    </row>
    <row r="101" spans="1:3" x14ac:dyDescent="0.25">
      <c r="A101">
        <v>100</v>
      </c>
      <c r="C101">
        <f t="shared" si="0"/>
        <v>0.29617778541170542</v>
      </c>
    </row>
    <row r="102" spans="1:3" x14ac:dyDescent="0.25">
      <c r="A102">
        <v>101</v>
      </c>
      <c r="C102">
        <f t="shared" si="0"/>
        <v>0.28462685178064889</v>
      </c>
    </row>
    <row r="103" spans="1:3" x14ac:dyDescent="0.25">
      <c r="A103">
        <v>102</v>
      </c>
      <c r="C103">
        <f t="shared" si="0"/>
        <v>0.27352640456120358</v>
      </c>
    </row>
    <row r="104" spans="1:3" x14ac:dyDescent="0.25">
      <c r="A104">
        <v>103</v>
      </c>
      <c r="C104">
        <f t="shared" si="0"/>
        <v>0.26285887478331665</v>
      </c>
    </row>
    <row r="105" spans="1:3" x14ac:dyDescent="0.25">
      <c r="A105">
        <v>104</v>
      </c>
      <c r="C105">
        <f t="shared" si="0"/>
        <v>0.2526073786667673</v>
      </c>
    </row>
    <row r="106" spans="1:3" x14ac:dyDescent="0.25">
      <c r="A106">
        <v>105</v>
      </c>
      <c r="C106">
        <f t="shared" si="0"/>
        <v>0.24275569089876334</v>
      </c>
    </row>
    <row r="107" spans="1:3" x14ac:dyDescent="0.25">
      <c r="A107">
        <v>106</v>
      </c>
      <c r="C107">
        <f t="shared" si="0"/>
        <v>0.23328821895371157</v>
      </c>
    </row>
    <row r="108" spans="1:3" x14ac:dyDescent="0.25">
      <c r="A108">
        <v>107</v>
      </c>
      <c r="C108">
        <f t="shared" si="0"/>
        <v>0.22418997841451682</v>
      </c>
    </row>
    <row r="109" spans="1:3" x14ac:dyDescent="0.25">
      <c r="A109">
        <v>108</v>
      </c>
      <c r="C109">
        <f t="shared" si="0"/>
        <v>0.21544656925635067</v>
      </c>
    </row>
    <row r="110" spans="1:3" x14ac:dyDescent="0.25">
      <c r="A110">
        <v>109</v>
      </c>
      <c r="C110">
        <f t="shared" si="0"/>
        <v>0.20704415305535298</v>
      </c>
    </row>
    <row r="111" spans="1:3" x14ac:dyDescent="0.25">
      <c r="A111">
        <v>110</v>
      </c>
      <c r="C111">
        <f t="shared" si="0"/>
        <v>0.19896943108619422</v>
      </c>
    </row>
    <row r="112" spans="1:3" x14ac:dyDescent="0.25">
      <c r="A112">
        <v>111</v>
      </c>
      <c r="C112">
        <f t="shared" si="0"/>
        <v>0.19120962327383265</v>
      </c>
    </row>
    <row r="113" spans="1:3" x14ac:dyDescent="0.25">
      <c r="A113">
        <v>112</v>
      </c>
      <c r="C113">
        <f t="shared" si="0"/>
        <v>0.18375244796615317</v>
      </c>
    </row>
    <row r="114" spans="1:3" x14ac:dyDescent="0.25">
      <c r="A114">
        <v>113</v>
      </c>
      <c r="C114">
        <f t="shared" si="0"/>
        <v>0.17658610249547319</v>
      </c>
    </row>
    <row r="115" spans="1:3" x14ac:dyDescent="0.25">
      <c r="A115">
        <v>114</v>
      </c>
      <c r="C115">
        <f t="shared" si="0"/>
        <v>0.16969924449814972</v>
      </c>
    </row>
    <row r="116" spans="1:3" x14ac:dyDescent="0.25">
      <c r="A116">
        <v>115</v>
      </c>
      <c r="C116">
        <f t="shared" si="0"/>
        <v>0.16308097396272184</v>
      </c>
    </row>
    <row r="117" spans="1:3" x14ac:dyDescent="0.25">
      <c r="A117">
        <v>116</v>
      </c>
      <c r="C117">
        <f t="shared" si="0"/>
        <v>0.15672081597817569</v>
      </c>
    </row>
    <row r="118" spans="1:3" x14ac:dyDescent="0.25">
      <c r="A118">
        <v>117</v>
      </c>
      <c r="C118">
        <f t="shared" si="0"/>
        <v>0.15060870415502683</v>
      </c>
    </row>
    <row r="119" spans="1:3" x14ac:dyDescent="0.25">
      <c r="A119">
        <v>118</v>
      </c>
      <c r="C119">
        <f t="shared" si="0"/>
        <v>0.14473496469298078</v>
      </c>
    </row>
    <row r="120" spans="1:3" x14ac:dyDescent="0.25">
      <c r="A120">
        <v>119</v>
      </c>
      <c r="C120">
        <f t="shared" si="0"/>
        <v>0.13909030106995451</v>
      </c>
    </row>
    <row r="121" spans="1:3" x14ac:dyDescent="0.25">
      <c r="A121">
        <v>120</v>
      </c>
      <c r="C121">
        <f t="shared" si="0"/>
        <v>0.13366577932822626</v>
      </c>
    </row>
    <row r="122" spans="1:3" x14ac:dyDescent="0.25">
      <c r="A122">
        <v>121</v>
      </c>
      <c r="C122">
        <f t="shared" si="0"/>
        <v>0.12845281393442542</v>
      </c>
    </row>
    <row r="123" spans="1:3" x14ac:dyDescent="0.25">
      <c r="A123">
        <v>122</v>
      </c>
      <c r="C123">
        <f t="shared" si="0"/>
        <v>0.12344315419098283</v>
      </c>
    </row>
    <row r="124" spans="1:3" x14ac:dyDescent="0.25">
      <c r="A124">
        <v>123</v>
      </c>
      <c r="C124">
        <f t="shared" si="0"/>
        <v>0.11862887117753448</v>
      </c>
    </row>
    <row r="125" spans="1:3" x14ac:dyDescent="0.25">
      <c r="A125">
        <v>124</v>
      </c>
      <c r="C125">
        <f t="shared" si="0"/>
        <v>0.11400234520161064</v>
      </c>
    </row>
    <row r="126" spans="1:3" x14ac:dyDescent="0.25">
      <c r="A126">
        <v>125</v>
      </c>
      <c r="C126">
        <f t="shared" si="0"/>
        <v>0.10955625373874782</v>
      </c>
    </row>
    <row r="127" spans="1:3" x14ac:dyDescent="0.25">
      <c r="A127">
        <v>126</v>
      </c>
      <c r="C127">
        <f t="shared" si="0"/>
        <v>0.10528355984293665</v>
      </c>
    </row>
    <row r="128" spans="1:3" x14ac:dyDescent="0.25">
      <c r="A128">
        <v>127</v>
      </c>
      <c r="C128">
        <f t="shared" si="0"/>
        <v>0.10117750100906213</v>
      </c>
    </row>
    <row r="129" spans="1:3" x14ac:dyDescent="0.25">
      <c r="A129">
        <v>128</v>
      </c>
      <c r="C129">
        <f t="shared" si="0"/>
        <v>9.7231578469708702E-2</v>
      </c>
    </row>
    <row r="130" spans="1:3" x14ac:dyDescent="0.25">
      <c r="A130">
        <v>129</v>
      </c>
      <c r="C130">
        <f t="shared" si="0"/>
        <v>9.3439546909390062E-2</v>
      </c>
    </row>
    <row r="131" spans="1:3" x14ac:dyDescent="0.25">
      <c r="A131">
        <v>130</v>
      </c>
      <c r="C131">
        <f t="shared" si="0"/>
        <v>8.979540457992384E-2</v>
      </c>
    </row>
    <row r="132" spans="1:3" x14ac:dyDescent="0.25">
      <c r="A132">
        <v>131</v>
      </c>
      <c r="C132">
        <f t="shared" si="0"/>
        <v>8.6293383801306814E-2</v>
      </c>
    </row>
    <row r="133" spans="1:3" x14ac:dyDescent="0.25">
      <c r="A133">
        <v>132</v>
      </c>
      <c r="C133">
        <f t="shared" si="0"/>
        <v>8.2927941833055852E-2</v>
      </c>
    </row>
    <row r="134" spans="1:3" x14ac:dyDescent="0.25">
      <c r="A134">
        <v>133</v>
      </c>
      <c r="C134">
        <f t="shared" si="0"/>
        <v>7.9693752101566664E-2</v>
      </c>
    </row>
    <row r="135" spans="1:3" x14ac:dyDescent="0.25">
      <c r="A135">
        <v>134</v>
      </c>
      <c r="C135">
        <f t="shared" si="0"/>
        <v>7.6585695769605555E-2</v>
      </c>
    </row>
    <row r="136" spans="1:3" x14ac:dyDescent="0.25">
      <c r="A136">
        <v>135</v>
      </c>
      <c r="C136">
        <f t="shared" si="0"/>
        <v>7.3598853634590927E-2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Forecast UK emissions</vt:lpstr>
      <vt:lpstr>Emissions p year (child=adult)</vt:lpstr>
      <vt:lpstr>Rough calc emissions per year</vt:lpstr>
      <vt:lpstr>Emissions by Age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Bell</dc:creator>
  <cp:lastModifiedBy>John Bell</cp:lastModifiedBy>
  <dcterms:created xsi:type="dcterms:W3CDTF">2013-09-06T09:25:25Z</dcterms:created>
  <dcterms:modified xsi:type="dcterms:W3CDTF">2013-09-06T10:59:54Z</dcterms:modified>
</cp:coreProperties>
</file>